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h.uchiyam\Documents\uchiyama\①事業管理部\A.事務局法務\公募要領20250304\最終版準備\災害支援枠最終版\６次確定版準備\支出経費明細\"/>
    </mc:Choice>
  </mc:AlternateContent>
  <xr:revisionPtr revIDLastSave="0" documentId="8_{4F8C6A15-CDB0-4589-878C-29DD35270412}" xr6:coauthVersionLast="47" xr6:coauthVersionMax="47" xr10:uidLastSave="{00000000-0000-0000-0000-000000000000}"/>
  <workbookProtection workbookAlgorithmName="SHA-512" workbookHashValue="wDEpMukBbBxhf8ponUX3DAZXeVb+b8cI5W2EsibF+Nbpg42s7mJ86wKlX4knim17BTK63BVogu6M8ktg6zDQ6Q==" workbookSaltValue="gCHcS+UFZmhTiu1hkkn1ZQ==" workbookSpinCount="100000" lockStructure="1"/>
  <bookViews>
    <workbookView xWindow="-22575" yWindow="2940" windowWidth="21600" windowHeight="11385" xr2:uid="{00000000-000D-0000-FFFF-FFFF00000000}"/>
  </bookViews>
  <sheets>
    <sheet name="支出経費の明細等" sheetId="20" r:id="rId1"/>
    <sheet name="ExpenseCategoryList" sheetId="2" state="hidden" r:id="rId2"/>
  </sheets>
  <definedNames>
    <definedName name="_Hlk3285324" localSheetId="0">支出経費の明細等!$A$22</definedName>
    <definedName name="_xlnm.Print_Area" localSheetId="0">支出経費の明細等!$A$2:$AK$44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 i="2" l="1"/>
  <c r="H10" i="2"/>
  <c r="E41" i="2" l="1"/>
  <c r="AN4" i="20" l="1"/>
  <c r="E37" i="2"/>
  <c r="E38" i="2" s="1"/>
  <c r="W2" i="2"/>
  <c r="E2" i="2"/>
  <c r="G28" i="20" l="1"/>
  <c r="H9" i="2"/>
  <c r="H15" i="2" l="1"/>
  <c r="H11" i="2"/>
  <c r="G15" i="2"/>
  <c r="G11" i="2"/>
  <c r="V2" i="2" l="1"/>
  <c r="X2" i="2" l="1"/>
  <c r="H8" i="2"/>
  <c r="E39" i="2" s="1"/>
  <c r="E40" i="2" l="1"/>
  <c r="G31" i="20" l="1"/>
  <c r="Q2" i="2" l="1"/>
  <c r="F16" i="2" s="1"/>
  <c r="K2" i="2"/>
  <c r="G20" i="2"/>
  <c r="AM16" i="20"/>
  <c r="DG10" i="20"/>
  <c r="DF10" i="20"/>
  <c r="DE10" i="20"/>
  <c r="DD10" i="20"/>
  <c r="DG9" i="20"/>
  <c r="DF9" i="20"/>
  <c r="DE9" i="20"/>
  <c r="DD9" i="20"/>
  <c r="DG8" i="20"/>
  <c r="DF8" i="20"/>
  <c r="DE8" i="20"/>
  <c r="DD8" i="20"/>
  <c r="DG7" i="20"/>
  <c r="DF7" i="20"/>
  <c r="DE7" i="20"/>
  <c r="DD7" i="20"/>
  <c r="DG6" i="20"/>
  <c r="DF6" i="20"/>
  <c r="DE6" i="20"/>
  <c r="DD6" i="20"/>
  <c r="F12" i="2" l="1"/>
  <c r="G12" i="2" s="1"/>
  <c r="AE11" i="20"/>
  <c r="I2" i="2" s="1"/>
  <c r="G16" i="2"/>
  <c r="G18" i="2" s="1"/>
  <c r="G17" i="2"/>
  <c r="H37" i="2"/>
  <c r="AE13" i="20"/>
  <c r="L2" i="2" s="1"/>
  <c r="H39" i="2"/>
  <c r="AN19" i="20"/>
  <c r="E48" i="2" l="1"/>
  <c r="G14" i="2"/>
  <c r="I12" i="2"/>
  <c r="H16" i="2"/>
  <c r="H18" i="2" s="1"/>
  <c r="H17" i="2"/>
  <c r="AQ19" i="20"/>
  <c r="D2" i="2"/>
  <c r="H20" i="2"/>
  <c r="H21" i="2"/>
  <c r="H41" i="2" l="1"/>
  <c r="AE15" i="20"/>
  <c r="F2" i="2" s="1"/>
  <c r="H12" i="2"/>
  <c r="J16" i="2" s="1"/>
  <c r="H38" i="2"/>
  <c r="I38" i="2" s="1"/>
  <c r="J38" i="2" s="1"/>
  <c r="AO12" i="20" s="1"/>
  <c r="I14" i="2"/>
  <c r="H13" i="2"/>
  <c r="J17" i="2" s="1"/>
  <c r="H22" i="2"/>
  <c r="I17" i="2" l="1"/>
  <c r="I16" i="2"/>
  <c r="I20" i="2" s="1"/>
  <c r="H14" i="2"/>
  <c r="J18" i="2" s="1"/>
  <c r="I18" i="2" s="1"/>
  <c r="D57" i="2"/>
  <c r="AM31" i="20" s="1"/>
  <c r="G2" i="2"/>
  <c r="S2" i="2"/>
  <c r="U2" i="2" s="1"/>
  <c r="E49" i="2" s="1"/>
  <c r="AM21" i="20" s="1"/>
  <c r="N12" i="2" l="1"/>
  <c r="G31" i="2" s="1"/>
  <c r="I22" i="2"/>
  <c r="J22" i="2" s="1"/>
  <c r="L20" i="2"/>
  <c r="I31" i="2"/>
  <c r="P16" i="2"/>
  <c r="I29" i="2" s="1"/>
  <c r="L16" i="2"/>
  <c r="G29" i="2"/>
  <c r="AR12" i="20" s="1"/>
  <c r="L12" i="2"/>
  <c r="I33" i="2" l="1"/>
  <c r="J20" i="2"/>
  <c r="AE16" i="20" s="1"/>
  <c r="N16" i="2"/>
  <c r="N20" i="2" s="1"/>
  <c r="P12" i="2"/>
  <c r="P20" i="2" s="1"/>
  <c r="E29" i="2"/>
  <c r="AM12" i="20" s="1"/>
  <c r="M16" i="2"/>
  <c r="AP12" i="20"/>
  <c r="AN12" i="20" s="1"/>
  <c r="E46" i="2" l="1"/>
  <c r="AK16" i="20" s="1"/>
  <c r="G33" i="2"/>
  <c r="H2" i="2" s="1"/>
  <c r="M2" i="2" s="1"/>
  <c r="N2" i="2" s="1"/>
  <c r="O2" i="2" s="1"/>
  <c r="J2" i="2" s="1"/>
  <c r="AN14" i="20"/>
  <c r="AN16" i="20"/>
  <c r="H42" i="2" l="1"/>
  <c r="H40" i="2" s="1"/>
  <c r="I42" i="2" s="1"/>
  <c r="J42" i="2" s="1"/>
  <c r="AO17" i="20" s="1"/>
  <c r="P2" i="2"/>
  <c r="I40" i="2" l="1"/>
  <c r="J40" i="2" s="1"/>
  <c r="AO14" i="20" s="1"/>
  <c r="AE14" i="20"/>
  <c r="E31" i="2" l="1"/>
  <c r="AM14" i="20" s="1"/>
  <c r="E34" i="2"/>
  <c r="AM17" i="20" s="1"/>
  <c r="R2" i="2"/>
  <c r="AE17"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<sst xmlns="http://schemas.openxmlformats.org/spreadsheetml/2006/main" count="195" uniqueCount="162">
  <si>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</si>
  <si>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</si>
  <si>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</si>
  <si>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</si>
  <si>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</si>
  <si>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</si>
  <si>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</si>
  <si>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</si>
  <si>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</si>
  <si>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</si>
  <si>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</si>
  <si>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</si>
  <si>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</si>
  <si>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</si>
  <si>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0">
      <t>ゴウ</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</si>
  <si>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</si>
  <si>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</si>
  <si>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</si>
  <si>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</si>
  <si>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</si>
  <si>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</si>
  <si>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</si>
  <si>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</si>
  <si>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</si>
  <si>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</si>
  <si>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</si>
  <si>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</si>
  <si>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</si>
  <si>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</si>
  <si>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</si>
  <si>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</si>
  <si>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●（６）補助金交付申請額合計の上限等については公募要領P.11を参照ください。</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</si>
  <si>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</si>
  <si>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</si>
  <si>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</si>
  <si>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</si>
  <si>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</si>
  <si>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</si>
  <si>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</si>
  <si>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</si>
  <si>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</si>
  <si>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</si>
  <si>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</si>
  <si>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</si>
  <si>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</si>
  <si>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</si>
  <si>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</si>
  <si>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</si>
  <si>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</si>
  <si>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</si>
  <si>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</si>
  <si>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</si>
  <si>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</si>
  <si>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</si>
  <si>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</si>
  <si>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</si>
  <si>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</si>
  <si>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</si>
  <si>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</si>
  <si>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</si>
  <si>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</si>
  <si>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</si>
  <si>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</si>
  <si>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</si>
  <si>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</si>
  <si>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</si>
  <si>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</si>
  <si>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</si>
  <si>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</si>
  <si>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</si>
  <si>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</si>
  <si>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</si>
  <si>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</si>
  <si>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</si>
  <si>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</si>
  <si>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</si>
  <si>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</si>
  <si>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</si>
  <si>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</si>
  <si>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</si>
  <si>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</si>
  <si>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</si>
  <si>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</si>
  <si>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</si>
  <si>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</si>
  <si>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</si>
  <si>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</si>
  <si>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</si>
  <si>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</si>
  <si>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</si>
  <si>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</si>
  <si>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</si>
  <si>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</si>
  <si>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</si>
  <si>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</si>
  <si>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</si>
  <si>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</si>
  <si>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</si>
  <si>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</si>
  <si>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</si>
  <si>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</si>
  <si>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</si>
  <si>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</si>
  <si>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</si>
  <si>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</si>
  <si>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</si>
  <si>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</si>
  <si>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</si>
  <si>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</si>
  <si>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</si>
  <si>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</si>
  <si>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</si>
  <si>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</si>
  <si>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</si>
  <si>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</si>
  <si>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</si>
  <si>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</si>
  <si>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</si>
  <si>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</si>
  <si>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</si>
  <si>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</si>
  <si>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</si>
  <si>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</si>
  <si>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</si>
  <si>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</si>
  <si>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</si>
  <si>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</si>
  <si>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</si>
  <si>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</si>
  <si>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</si>
  <si>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</si>
  <si>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</si>
  <si>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</si>
  <si>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</si>
  <si>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</si>
  <si>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</si>
  <si>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</si>
  <si>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</si>
  <si>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</si>
  <si>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</si>
  <si>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</si>
  <si>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</si>
  <si>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</si>
  <si>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</si>
  <si>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</si>
  <si>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</si>
  <si>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</si>
  <si>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</si>
  <si>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</si>
  <si>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</si>
  <si>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</si>
  <si>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</si>
  <si>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</si>
  <si>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</si>
  <si>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</si>
  <si>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</si>
  <si>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</si>
  <si>
    <t>●補助対象経費の消費税（税抜・税込）区分については、公募要領P.36を参照ください。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</si>
  <si>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</si>
  <si>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最大50万円、間接被害の場合最大25万円)となるように記入してください。
　なお、補助事業の実績によりウェブサイト関連費における補助金額が減額となる場合があります。</t>
    <phoneticPr fontId="8"/>
  </si>
  <si>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いるなど、業種の判断に迷った場合は、地域の商工会議所にご相談いただけます。</t>
    <rPh sb="138" eb="143">
      <t>ショウコウカイギショ</t>
    </rPh>
    <phoneticPr fontId="8"/>
  </si>
  <si>
    <t>※３公募要領P.6の【参考２：常時使用する従業員の範囲】をご参照の上、ご記載ください。
　  なお、常時使用する従業員に含めるか否かの判断に迷った場合は、地域の商工会議所にご相談いただけます。
　（従業員数が公募要領P.5記載の「小規模事業者」の要件を満たす事業者のみ申請できます。）</t>
    <rPh sb="80" eb="85">
      <t>ショウコウカイギショ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</si>
</sst>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
      <u/>
      <sz val="9"/>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29">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40" fillId="0" borderId="0" xfId="0" applyFont="1" applyAlignment="1">
      <alignment vertical="center" shrinkToFit="1"/>
    </xf>
    <xf numFmtId="0" fontId="16" fillId="0" borderId="0" xfId="0" applyFont="1" applyAlignment="1" applyProtection="1">
      <alignment horizontal="left" vertical="top"/>
      <protection locked="0"/>
    </xf>
    <xf numFmtId="0" fontId="41" fillId="0" borderId="0" xfId="0" applyFont="1">
      <alignment vertical="center"/>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0" fontId="37" fillId="0" borderId="0" xfId="0" applyFont="1" applyAlignment="1">
      <alignment horizontal="left"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lignment horizontal="right" vertical="center" wrapText="1"/>
    </xf>
    <xf numFmtId="176" fontId="4" fillId="17" borderId="6" xfId="0" applyNumberFormat="1" applyFont="1" applyFill="1" applyBorder="1" applyAlignment="1">
      <alignment horizontal="right" vertical="center" wrapText="1"/>
    </xf>
    <xf numFmtId="176" fontId="4" fillId="17" borderId="7" xfId="0" applyNumberFormat="1" applyFont="1" applyFill="1" applyBorder="1" applyAlignment="1">
      <alignment horizontal="right" vertical="center" wrapText="1"/>
    </xf>
    <xf numFmtId="177" fontId="4" fillId="17" borderId="1" xfId="0" applyNumberFormat="1" applyFont="1" applyFill="1" applyBorder="1" applyAlignment="1">
      <alignment horizontal="center" vertical="center"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3" fillId="17" borderId="1"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39" fillId="17" borderId="1" xfId="0" applyFont="1" applyFill="1" applyBorder="1" applyAlignment="1">
      <alignmen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0" fillId="0" borderId="0" xfId="0" applyFont="1" applyAlignment="1">
      <alignment horizontal="left" vertical="center" shrinkToFit="1"/>
    </xf>
    <xf numFmtId="0" fontId="41"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41" fillId="0" borderId="3" xfId="0" applyFont="1" applyBorder="1" applyAlignment="1">
      <alignment horizontal="center" vertical="center"/>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4">
    <dxf>
      <fill>
        <patternFill>
          <fgColor auto="1"/>
          <bgColor rgb="FFFF0000"/>
        </patternFill>
      </fill>
    </dxf>
    <dxf>
      <fill>
        <patternFill>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26</xdr:row>
      <xdr:rowOff>19051</xdr:rowOff>
    </xdr:from>
    <xdr:to>
      <xdr:col>18</xdr:col>
      <xdr:colOff>152401</xdr:colOff>
      <xdr:row>28</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130544</xdr:colOff>
      <xdr:row>14</xdr:row>
      <xdr:rowOff>198783</xdr:rowOff>
    </xdr:from>
    <xdr:to>
      <xdr:col>32</xdr:col>
      <xdr:colOff>96878</xdr:colOff>
      <xdr:row>17</xdr:row>
      <xdr:rowOff>59634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78819" y="3999258"/>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130544</xdr:colOff>
      <xdr:row>9</xdr:row>
      <xdr:rowOff>308480</xdr:rowOff>
    </xdr:from>
    <xdr:to>
      <xdr:col>32</xdr:col>
      <xdr:colOff>96878</xdr:colOff>
      <xdr:row>11</xdr:row>
      <xdr:rowOff>88713</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378819" y="2565905"/>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26504</xdr:rowOff>
    </xdr:from>
    <xdr:to>
      <xdr:col>32</xdr:col>
      <xdr:colOff>96878</xdr:colOff>
      <xdr:row>12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378819" y="2855429"/>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351183</xdr:rowOff>
    </xdr:from>
    <xdr:to>
      <xdr:col>32</xdr:col>
      <xdr:colOff>96878</xdr:colOff>
      <xdr:row>13</xdr:row>
      <xdr:rowOff>86138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378819" y="3180108"/>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13251</xdr:rowOff>
    </xdr:from>
    <xdr:to>
      <xdr:col>32</xdr:col>
      <xdr:colOff>96878</xdr:colOff>
      <xdr:row>14</xdr:row>
      <xdr:rowOff>2482</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378819" y="3451776"/>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331305</xdr:rowOff>
    </xdr:from>
    <xdr:to>
      <xdr:col>32</xdr:col>
      <xdr:colOff>96878</xdr:colOff>
      <xdr:row>15</xdr:row>
      <xdr:rowOff>72886</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378819" y="3769830"/>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139053</xdr:colOff>
      <xdr:row>13</xdr:row>
      <xdr:rowOff>225287</xdr:rowOff>
    </xdr:from>
    <xdr:to>
      <xdr:col>29</xdr:col>
      <xdr:colOff>139149</xdr:colOff>
      <xdr:row>14</xdr:row>
      <xdr:rowOff>19879</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139053" y="3677478"/>
          <a:ext cx="4857018" cy="1590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fld id="{0F1E758C-3A01-4B02-B3D3-7BDE4A46DE58}" type="TxLink">
            <a:rPr kumimoji="1" lang="en-US" altLang="en-US" sz="750" b="0" i="0" u="none" strike="noStrike">
              <a:solidFill>
                <a:srgbClr val="000000"/>
              </a:solidFill>
              <a:latin typeface="ＭＳ Ｐゴシック"/>
              <a:ea typeface="ＭＳ Ｐゴシック"/>
            </a:rPr>
            <a:pPr algn="l"/>
            <a:t>((6)の1/4を上限(直接被害の場合最大50万円、間接被害の場合最大25万円))、(c)×補助率 2/3  (※)以内(円未満切捨て)</a:t>
          </a:fld>
          <a:endParaRPr kumimoji="1" lang="ja-JP" altLang="en-US" sz="750">
            <a:solidFill>
              <a:sysClr val="windowText" lastClr="000000"/>
            </a:solidFill>
          </a:endParaRPr>
        </a:p>
      </xdr:txBody>
    </xdr:sp>
    <xdr:clientData/>
  </xdr:twoCellAnchor>
  <xdr:twoCellAnchor>
    <xdr:from>
      <xdr:col>0</xdr:col>
      <xdr:colOff>125802</xdr:colOff>
      <xdr:row>11</xdr:row>
      <xdr:rowOff>201077</xdr:rowOff>
    </xdr:from>
    <xdr:to>
      <xdr:col>25</xdr:col>
      <xdr:colOff>128470</xdr:colOff>
      <xdr:row>11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FC46"/>
  <sheetViews>
    <sheetView showGridLines="0" tabSelected="1" view="pageBreakPreview" zoomScale="115" zoomScaleNormal="115" zoomScaleSheetLayoutView="115" workbookViewId="0">
      <selection activeCell="M30" sqref="M30:Q30"/>
    </sheetView>
  </sheetViews>
  <sheetFormatPr defaultColWidth="0" defaultRowHeight="13.5" x14ac:dyDescent="0.15"/>
  <cols>
    <col min="1" max="29" width="2.375" customWidth="1"/>
    <col min="30" max="30" width="3.5" customWidth="1"/>
    <col min="31" max="36" width="3.875" customWidth="1"/>
    <col min="37" max="37" width="2.375" customWidth="1"/>
    <col min="38" max="38" width="1.125" customWidth="1"/>
    <col min="39" max="39" width="15.375" customWidth="1"/>
    <col min="40" max="40" width="11.375" customWidth="1"/>
    <col min="41" max="41" width="15.625" customWidth="1"/>
    <col min="42" max="42" width="15.125" customWidth="1"/>
    <col min="43" max="43" width="4.625" customWidth="1"/>
    <col min="44" max="44" width="15.125" customWidth="1"/>
    <col min="45" max="45" width="1.625" customWidth="1"/>
    <col min="46" max="52" width="2.125" hidden="1" customWidth="1"/>
    <col min="53" max="107" width="9.125" hidden="1" customWidth="1"/>
    <col min="108" max="111" width="3.375" hidden="1" customWidth="1"/>
    <col min="112" max="16383" width="9.125" hidden="1"/>
    <col min="16384" max="16384" width="12.125" hidden="1" customWidth="1"/>
  </cols>
  <sheetData>
    <row r="1" spans="1:111" ht="5.0999999999999996" customHeight="1" thickBot="1" x14ac:dyDescent="0.2"/>
    <row r="2" spans="1:111" ht="19.5" customHeight="1" thickBot="1" x14ac:dyDescent="0.2">
      <c r="A2" s="2"/>
      <c r="U2" s="216" t="s">
        <v>0</v>
      </c>
      <c r="V2" s="216"/>
      <c r="W2" s="216"/>
      <c r="X2" s="216"/>
      <c r="Y2" s="216"/>
      <c r="Z2" s="214"/>
      <c r="AA2" s="215"/>
      <c r="AB2" s="215"/>
      <c r="AC2" s="215"/>
      <c r="AD2" s="215"/>
      <c r="AE2" s="215"/>
      <c r="AF2" s="215"/>
      <c r="AG2" s="215"/>
      <c r="AH2" s="215"/>
      <c r="AI2" s="215"/>
      <c r="AJ2" s="215"/>
      <c r="AK2" s="135"/>
      <c r="AM2" s="207" t="s">
        <v>1</v>
      </c>
      <c r="AN2" s="207"/>
      <c r="AO2" s="126"/>
      <c r="AP2" s="209" t="s">
        <v>2</v>
      </c>
      <c r="AQ2" s="209"/>
      <c r="AR2" s="209"/>
      <c r="AS2" s="209"/>
      <c r="AT2" s="209"/>
      <c r="AU2" s="209"/>
      <c r="AV2" s="209"/>
      <c r="AW2" s="209"/>
    </row>
    <row r="3" spans="1:111" ht="19.350000000000001" customHeight="1" thickBot="1" x14ac:dyDescent="0.2">
      <c r="A3" t="s">
        <v>3</v>
      </c>
      <c r="AJ3" s="3"/>
      <c r="AL3" s="20"/>
      <c r="AM3" s="208" t="s">
        <v>4</v>
      </c>
      <c r="AN3" s="208"/>
      <c r="AO3" s="131"/>
      <c r="AP3" s="209" t="s">
        <v>2</v>
      </c>
      <c r="AQ3" s="209"/>
      <c r="AR3" s="209"/>
      <c r="AS3" s="209"/>
      <c r="AT3" s="209"/>
      <c r="AU3" s="209"/>
      <c r="AV3" s="209"/>
      <c r="AW3" s="209"/>
    </row>
    <row r="4" spans="1:111" ht="16.350000000000001" customHeight="1" x14ac:dyDescent="0.15">
      <c r="A4" s="160" t="s">
        <v>5</v>
      </c>
      <c r="B4" s="161"/>
      <c r="C4" s="161"/>
      <c r="D4" s="161"/>
      <c r="E4" s="161"/>
      <c r="F4" s="162"/>
      <c r="G4" s="166" t="s">
        <v>6</v>
      </c>
      <c r="H4" s="167"/>
      <c r="I4" s="167"/>
      <c r="J4" s="167"/>
      <c r="K4" s="167"/>
      <c r="L4" s="167"/>
      <c r="M4" s="167"/>
      <c r="N4" s="167"/>
      <c r="O4" s="167"/>
      <c r="P4" s="167"/>
      <c r="Q4" s="167"/>
      <c r="R4" s="167"/>
      <c r="S4" s="167"/>
      <c r="T4" s="167"/>
      <c r="U4" s="167"/>
      <c r="V4" s="166" t="s">
        <v>7</v>
      </c>
      <c r="W4" s="167"/>
      <c r="X4" s="167"/>
      <c r="Y4" s="167"/>
      <c r="Z4" s="167"/>
      <c r="AA4" s="167"/>
      <c r="AB4" s="167"/>
      <c r="AC4" s="167"/>
      <c r="AD4" s="170"/>
      <c r="AE4" s="172" t="s">
        <v>8</v>
      </c>
      <c r="AF4" s="173"/>
      <c r="AG4" s="173"/>
      <c r="AH4" s="173"/>
      <c r="AI4" s="173"/>
      <c r="AJ4" s="174"/>
      <c r="AK4" s="13"/>
      <c r="AL4" s="20"/>
      <c r="AM4" s="133" t="s">
        <v>9</v>
      </c>
      <c r="AN4" s="213" t="str">
        <f>ExpenseCategoryList!E41</f>
        <v>＊補助率・補助上限額を選択してください。</v>
      </c>
      <c r="AO4" s="213"/>
      <c r="AP4" s="213"/>
      <c r="AQ4" s="213"/>
      <c r="AR4" s="213"/>
      <c r="AS4" s="213"/>
    </row>
    <row r="5" spans="1:111" ht="16.350000000000001" customHeight="1" x14ac:dyDescent="0.15">
      <c r="A5" s="163"/>
      <c r="B5" s="164"/>
      <c r="C5" s="164"/>
      <c r="D5" s="164"/>
      <c r="E5" s="164"/>
      <c r="F5" s="165"/>
      <c r="G5" s="168"/>
      <c r="H5" s="169"/>
      <c r="I5" s="169"/>
      <c r="J5" s="169"/>
      <c r="K5" s="169"/>
      <c r="L5" s="169"/>
      <c r="M5" s="169"/>
      <c r="N5" s="169"/>
      <c r="O5" s="169"/>
      <c r="P5" s="169"/>
      <c r="Q5" s="169"/>
      <c r="R5" s="169"/>
      <c r="S5" s="169"/>
      <c r="T5" s="169"/>
      <c r="U5" s="169"/>
      <c r="V5" s="168"/>
      <c r="W5" s="169"/>
      <c r="X5" s="169"/>
      <c r="Y5" s="169"/>
      <c r="Z5" s="169"/>
      <c r="AA5" s="169"/>
      <c r="AB5" s="169"/>
      <c r="AC5" s="169"/>
      <c r="AD5" s="171"/>
      <c r="AE5" s="175"/>
      <c r="AF5" s="176"/>
      <c r="AG5" s="176"/>
      <c r="AH5" s="176"/>
      <c r="AI5" s="176"/>
      <c r="AJ5" s="177"/>
      <c r="AK5" s="13"/>
      <c r="AL5" s="209" t="s">
        <v>10</v>
      </c>
      <c r="AM5" s="209"/>
      <c r="AN5" s="209"/>
      <c r="AO5" s="209"/>
      <c r="AP5" s="209"/>
      <c r="AQ5" s="209"/>
      <c r="AR5" s="209"/>
      <c r="AS5" s="209"/>
    </row>
    <row r="6" spans="1:111" s="25" customFormat="1" ht="27" customHeight="1" x14ac:dyDescent="0.15">
      <c r="A6" s="141"/>
      <c r="B6" s="142"/>
      <c r="C6" s="142"/>
      <c r="D6" s="142"/>
      <c r="E6" s="142"/>
      <c r="F6" s="143"/>
      <c r="G6" s="141"/>
      <c r="H6" s="142"/>
      <c r="I6" s="142"/>
      <c r="J6" s="142"/>
      <c r="K6" s="142"/>
      <c r="L6" s="142"/>
      <c r="M6" s="142"/>
      <c r="N6" s="142"/>
      <c r="O6" s="142"/>
      <c r="P6" s="142"/>
      <c r="Q6" s="142"/>
      <c r="R6" s="142"/>
      <c r="S6" s="142"/>
      <c r="T6" s="142"/>
      <c r="U6" s="142"/>
      <c r="V6" s="144"/>
      <c r="W6" s="145"/>
      <c r="X6" s="145"/>
      <c r="Y6" s="145"/>
      <c r="Z6" s="145"/>
      <c r="AA6" s="145"/>
      <c r="AB6" s="145"/>
      <c r="AC6" s="145"/>
      <c r="AD6" s="146"/>
      <c r="AE6" s="138"/>
      <c r="AF6" s="139"/>
      <c r="AG6" s="139"/>
      <c r="AH6" s="139"/>
      <c r="AI6" s="139"/>
      <c r="AJ6" s="140"/>
      <c r="AK6" s="13"/>
      <c r="AL6" s="210" t="s">
        <v>11</v>
      </c>
      <c r="AM6" s="210"/>
      <c r="AN6" s="210"/>
      <c r="AO6" s="210"/>
      <c r="AP6" s="210"/>
      <c r="AQ6" s="210"/>
      <c r="AR6" s="210"/>
      <c r="AS6" s="210"/>
      <c r="DD6" s="25" t="str">
        <f>IF($A6="",IF(OR($G6&lt;&gt;"",$V6&lt;&gt;"",$AE6&gt;0),"×","〇"),"〇")</f>
        <v>〇</v>
      </c>
      <c r="DE6" s="25" t="str">
        <f>IF($G6="",IF(OR($A6&lt;&gt;"",$V6&lt;&gt;"",$AE6&gt;0),"×","〇"),"〇")</f>
        <v>〇</v>
      </c>
      <c r="DF6" s="25" t="str">
        <f>IF($V6="",IF(OR($A6&lt;&gt;"",$G6&lt;&gt;"",$AE6&gt;0),"×","〇"),"〇")</f>
        <v>〇</v>
      </c>
      <c r="DG6" s="25" t="str">
        <f>IF($AE6&lt;1,IF(OR($A6&lt;&gt;"",$G6&lt;&gt;"",$V6&lt;&gt;""),"×","〇"),"〇")</f>
        <v>〇</v>
      </c>
    </row>
    <row r="7" spans="1:111" s="11" customFormat="1" ht="26.1" customHeight="1" x14ac:dyDescent="0.15">
      <c r="A7" s="141"/>
      <c r="B7" s="142"/>
      <c r="C7" s="142"/>
      <c r="D7" s="142"/>
      <c r="E7" s="142"/>
      <c r="F7" s="143"/>
      <c r="G7" s="141"/>
      <c r="H7" s="142"/>
      <c r="I7" s="142"/>
      <c r="J7" s="142"/>
      <c r="K7" s="142"/>
      <c r="L7" s="142"/>
      <c r="M7" s="142"/>
      <c r="N7" s="142"/>
      <c r="O7" s="142"/>
      <c r="P7" s="142"/>
      <c r="Q7" s="142"/>
      <c r="R7" s="142"/>
      <c r="S7" s="142"/>
      <c r="T7" s="142"/>
      <c r="U7" s="142"/>
      <c r="V7" s="144"/>
      <c r="W7" s="145"/>
      <c r="X7" s="145"/>
      <c r="Y7" s="145"/>
      <c r="Z7" s="145"/>
      <c r="AA7" s="145"/>
      <c r="AB7" s="145"/>
      <c r="AC7" s="145"/>
      <c r="AD7" s="146"/>
      <c r="AE7" s="138"/>
      <c r="AF7" s="139"/>
      <c r="AG7" s="139"/>
      <c r="AH7" s="139"/>
      <c r="AI7" s="139"/>
      <c r="AJ7" s="140"/>
      <c r="AK7" s="18"/>
      <c r="AL7" s="211" t="s">
        <v>12</v>
      </c>
      <c r="AM7" s="211"/>
      <c r="AN7" s="211"/>
      <c r="AO7" s="211"/>
      <c r="AP7" s="211"/>
      <c r="AQ7" s="211"/>
      <c r="AR7" s="211"/>
      <c r="AS7" s="211"/>
      <c r="DD7" s="11" t="str">
        <f>IF($A7="",IF(OR($G7&lt;&gt;"",$V7&lt;&gt;"",$AE7&gt;0),"×","〇"),"〇")</f>
        <v>〇</v>
      </c>
      <c r="DE7" s="11" t="str">
        <f>IF($G7="",IF(OR($A7&lt;&gt;"",$V7&lt;&gt;"",$AE7&gt;0),"×","〇"),"〇")</f>
        <v>〇</v>
      </c>
      <c r="DF7" s="11" t="str">
        <f>IF($V7="",IF(OR($A7&lt;&gt;"",$G7&lt;&gt;"",$AE7&gt;0),"×","〇"),"〇")</f>
        <v>〇</v>
      </c>
      <c r="DG7" s="11" t="str">
        <f>IF($AE7&lt;1,IF(OR($A7&lt;&gt;"",$G7&lt;&gt;"",$V7&lt;&gt;""),"×","〇"),"〇")</f>
        <v>〇</v>
      </c>
    </row>
    <row r="8" spans="1:111" s="11" customFormat="1" ht="26.1" customHeight="1" x14ac:dyDescent="0.15">
      <c r="A8" s="141"/>
      <c r="B8" s="142"/>
      <c r="C8" s="142"/>
      <c r="D8" s="142"/>
      <c r="E8" s="142"/>
      <c r="F8" s="143"/>
      <c r="G8" s="141"/>
      <c r="H8" s="142"/>
      <c r="I8" s="142"/>
      <c r="J8" s="142"/>
      <c r="K8" s="142"/>
      <c r="L8" s="142"/>
      <c r="M8" s="142"/>
      <c r="N8" s="142"/>
      <c r="O8" s="142"/>
      <c r="P8" s="142"/>
      <c r="Q8" s="142"/>
      <c r="R8" s="142"/>
      <c r="S8" s="142"/>
      <c r="T8" s="142"/>
      <c r="U8" s="142"/>
      <c r="V8" s="144"/>
      <c r="W8" s="145"/>
      <c r="X8" s="145"/>
      <c r="Y8" s="145"/>
      <c r="Z8" s="145"/>
      <c r="AA8" s="145"/>
      <c r="AB8" s="145"/>
      <c r="AC8" s="145"/>
      <c r="AD8" s="146"/>
      <c r="AE8" s="138"/>
      <c r="AF8" s="139"/>
      <c r="AG8" s="139"/>
      <c r="AH8" s="139"/>
      <c r="AI8" s="139"/>
      <c r="AJ8" s="140"/>
      <c r="AK8" s="18"/>
      <c r="AL8" s="134" t="s">
        <v>13</v>
      </c>
      <c r="AM8" s="134"/>
      <c r="AN8" s="134"/>
      <c r="AO8" s="134"/>
      <c r="AP8" s="134"/>
      <c r="AQ8" s="134"/>
      <c r="AR8" s="134"/>
      <c r="AS8" s="134"/>
      <c r="DD8" s="11" t="str">
        <f>IF($A8="",IF(OR($G8&lt;&gt;"",$V8&lt;&gt;"",$AE8&gt;0),"×","〇"),"〇")</f>
        <v>〇</v>
      </c>
      <c r="DE8" s="11" t="str">
        <f>IF($G8="",IF(OR($A8&lt;&gt;"",$V8&lt;&gt;"",$AE8&gt;0),"×","〇"),"〇")</f>
        <v>〇</v>
      </c>
      <c r="DF8" s="11" t="str">
        <f>IF($V8="",IF(OR($A8&lt;&gt;"",$G8&lt;&gt;"",$AE8&gt;0),"×","〇"),"〇")</f>
        <v>〇</v>
      </c>
      <c r="DG8" s="11" t="str">
        <f>IF($AE8&lt;1,IF(OR($A8&lt;&gt;"",$G8&lt;&gt;"",$V8&lt;&gt;""),"×","〇"),"〇")</f>
        <v>〇</v>
      </c>
    </row>
    <row r="9" spans="1:111" s="11" customFormat="1" ht="26.1" customHeight="1" x14ac:dyDescent="0.15">
      <c r="A9" s="141"/>
      <c r="B9" s="142"/>
      <c r="C9" s="142"/>
      <c r="D9" s="142"/>
      <c r="E9" s="142"/>
      <c r="F9" s="143"/>
      <c r="G9" s="141"/>
      <c r="H9" s="142"/>
      <c r="I9" s="142"/>
      <c r="J9" s="142"/>
      <c r="K9" s="142"/>
      <c r="L9" s="142"/>
      <c r="M9" s="142"/>
      <c r="N9" s="142"/>
      <c r="O9" s="142"/>
      <c r="P9" s="142"/>
      <c r="Q9" s="142"/>
      <c r="R9" s="142"/>
      <c r="S9" s="142"/>
      <c r="T9" s="142"/>
      <c r="U9" s="142"/>
      <c r="V9" s="144"/>
      <c r="W9" s="145"/>
      <c r="X9" s="145"/>
      <c r="Y9" s="145"/>
      <c r="Z9" s="145"/>
      <c r="AA9" s="145"/>
      <c r="AB9" s="145"/>
      <c r="AC9" s="145"/>
      <c r="AD9" s="146"/>
      <c r="AE9" s="138"/>
      <c r="AF9" s="139"/>
      <c r="AG9" s="139"/>
      <c r="AH9" s="139"/>
      <c r="AI9" s="139"/>
      <c r="AJ9" s="140"/>
      <c r="AK9" s="18"/>
      <c r="AL9" s="212"/>
      <c r="AM9" s="212"/>
      <c r="AN9" s="212"/>
      <c r="AO9" s="212"/>
      <c r="AP9" s="212"/>
      <c r="AQ9" s="212"/>
      <c r="AR9" s="212"/>
      <c r="AS9" s="212"/>
      <c r="DD9" s="11" t="str">
        <f>IF($A9="",IF(OR($G9&lt;&gt;"",$V9&lt;&gt;"",$AE9&gt;0),"×","〇"),"〇")</f>
        <v>〇</v>
      </c>
      <c r="DE9" s="11" t="str">
        <f>IF($G9="",IF(OR($A9&lt;&gt;"",$V9&lt;&gt;"",$AE9&gt;0),"×","〇"),"〇")</f>
        <v>〇</v>
      </c>
      <c r="DF9" s="11" t="str">
        <f>IF($V9="",IF(OR($A9&lt;&gt;"",$G9&lt;&gt;"",$AE9&gt;0),"×","〇"),"〇")</f>
        <v>〇</v>
      </c>
      <c r="DG9" s="11" t="str">
        <f>IF($AE9&lt;1,IF(OR($A9&lt;&gt;"",$G9&lt;&gt;"",$V9&lt;&gt;""),"×","〇"),"〇")</f>
        <v>〇</v>
      </c>
    </row>
    <row r="10" spans="1:111" s="11" customFormat="1" ht="26.1" customHeight="1" x14ac:dyDescent="0.15">
      <c r="A10" s="141"/>
      <c r="B10" s="142"/>
      <c r="C10" s="142"/>
      <c r="D10" s="142"/>
      <c r="E10" s="142"/>
      <c r="F10" s="143"/>
      <c r="G10" s="141"/>
      <c r="H10" s="142"/>
      <c r="I10" s="142"/>
      <c r="J10" s="142"/>
      <c r="K10" s="142"/>
      <c r="L10" s="142"/>
      <c r="M10" s="142"/>
      <c r="N10" s="142"/>
      <c r="O10" s="142"/>
      <c r="P10" s="142"/>
      <c r="Q10" s="142"/>
      <c r="R10" s="142"/>
      <c r="S10" s="142"/>
      <c r="T10" s="142"/>
      <c r="U10" s="142"/>
      <c r="V10" s="144"/>
      <c r="W10" s="145"/>
      <c r="X10" s="145"/>
      <c r="Y10" s="145"/>
      <c r="Z10" s="145"/>
      <c r="AA10" s="145"/>
      <c r="AB10" s="145"/>
      <c r="AC10" s="145"/>
      <c r="AD10" s="146"/>
      <c r="AE10" s="138"/>
      <c r="AF10" s="139"/>
      <c r="AG10" s="139"/>
      <c r="AH10" s="139"/>
      <c r="AI10" s="139"/>
      <c r="AJ10" s="140"/>
      <c r="AK10" s="18"/>
      <c r="AL10" s="24"/>
      <c r="AM10" s="24"/>
      <c r="AN10" s="24"/>
      <c r="AO10" s="24"/>
      <c r="AP10" s="24"/>
      <c r="AQ10" s="24"/>
      <c r="AR10" s="24"/>
      <c r="AS10" s="24"/>
      <c r="DD10" s="11" t="str">
        <f>IF($A10="",IF(OR($G10&lt;&gt;"",$V10&lt;&gt;"",$AE10&gt;0),"×","〇"),"〇")</f>
        <v>〇</v>
      </c>
      <c r="DE10" s="11" t="str">
        <f>IF($G10="",IF(OR($A10&lt;&gt;"",$V10&lt;&gt;"",$AE10&gt;0),"×","〇"),"〇")</f>
        <v>〇</v>
      </c>
      <c r="DF10" s="11" t="str">
        <f>IF($V10="",IF(OR($A10&lt;&gt;"",$G10&lt;&gt;"",$AE10&gt;0),"×","〇"),"〇")</f>
        <v>〇</v>
      </c>
      <c r="DG10" s="11" t="str">
        <f>IF($AE10&lt;1,IF(OR($A10&lt;&gt;"",$G10&lt;&gt;"",$V10&lt;&gt;""),"×","〇"),"〇")</f>
        <v>〇</v>
      </c>
    </row>
    <row r="11" spans="1:111" s="11" customFormat="1" ht="20.100000000000001" customHeight="1" x14ac:dyDescent="0.15">
      <c r="A11" s="149" t="s">
        <v>14</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1"/>
      <c r="AE11" s="155">
        <f>ExpenseCategoryList!K$2</f>
        <v>0</v>
      </c>
      <c r="AF11" s="156"/>
      <c r="AG11" s="156"/>
      <c r="AH11" s="156"/>
      <c r="AI11" s="156"/>
      <c r="AJ11" s="157"/>
      <c r="AK11" s="13"/>
      <c r="AL11" s="19"/>
      <c r="AM11" s="20" t="s">
        <v>15</v>
      </c>
      <c r="AN11" s="83" t="s">
        <v>16</v>
      </c>
      <c r="AO11" s="83" t="s">
        <v>17</v>
      </c>
      <c r="AP11" s="24" t="s">
        <v>18</v>
      </c>
      <c r="AQ11" s="24"/>
      <c r="AR11" s="25"/>
      <c r="AS11" s="24"/>
    </row>
    <row r="12" spans="1:111" s="11" customFormat="1" ht="29.1" customHeight="1" x14ac:dyDescent="0.15">
      <c r="A12" s="152" t="s">
        <v>19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4"/>
      <c r="AE12" s="178"/>
      <c r="AF12" s="179"/>
      <c r="AG12" s="179"/>
      <c r="AH12" s="179"/>
      <c r="AI12" s="179"/>
      <c r="AJ12" s="180"/>
      <c r="AK12" s="13"/>
      <c r="AL12" s="19"/>
      <c r="AM12" s="22" t="str">
        <f>ExpenseCategoryList!E29</f>
        <v>×</v>
      </c>
      <c r="AN12" s="101">
        <f>IF(AP12=AR12,ExpenseCategoryList!I14,"")</f>
        <v>0</v>
      </c>
      <c r="AO12" s="23" t="str">
        <f>ExpenseCategoryList!J38</f>
        <v/>
      </c>
      <c r="AP12" s="44">
        <f>ExpenseCategoryList!I29</f>
        <v>0</v>
      </c>
      <c r="AQ12" s="26" t="s">
        <v>20</v>
      </c>
      <c r="AR12" s="44">
        <f>ExpenseCategoryList!G29</f>
        <v>0</v>
      </c>
      <c r="AS12" s="24"/>
    </row>
    <row r="13" spans="1:111" s="11" customFormat="1" ht="20.100000000000001" customHeight="1" x14ac:dyDescent="0.15">
      <c r="A13" s="149" t="s">
        <v>21</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1"/>
      <c r="AE13" s="155">
        <f>ExpenseCategoryList!$Q$2</f>
        <v>0</v>
      </c>
      <c r="AF13" s="156"/>
      <c r="AG13" s="156"/>
      <c r="AH13" s="156"/>
      <c r="AI13" s="156"/>
      <c r="AJ13" s="157"/>
      <c r="AK13" s="13"/>
      <c r="AL13" s="19"/>
      <c r="AM13" s="45"/>
      <c r="AN13" s="45"/>
      <c r="AO13" s="45"/>
      <c r="AP13" s="46"/>
      <c r="AQ13" s="46"/>
      <c r="AR13" s="46"/>
      <c r="AS13" s="24"/>
    </row>
    <row r="14" spans="1:111" s="11" customFormat="1" ht="29.1" customHeight="1" x14ac:dyDescent="0.15">
      <c r="A14" s="152" t="s">
        <v>22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4"/>
      <c r="AE14" s="181">
        <f>ExpenseCategoryList!H40</f>
        <v>0</v>
      </c>
      <c r="AF14" s="182"/>
      <c r="AG14" s="182"/>
      <c r="AH14" s="182"/>
      <c r="AI14" s="182"/>
      <c r="AJ14" s="183"/>
      <c r="AK14" s="13"/>
      <c r="AL14" s="19"/>
      <c r="AM14" s="47" t="str">
        <f>ExpenseCategoryList!E31</f>
        <v>〇</v>
      </c>
      <c r="AN14" s="101">
        <f>IF(AP12=AR12,ExpenseCategoryList!I18,"")</f>
        <v>0</v>
      </c>
      <c r="AO14" s="48" t="str">
        <f>ExpenseCategoryList!J40</f>
        <v/>
      </c>
      <c r="AP14" s="84"/>
      <c r="AQ14" s="49"/>
      <c r="AR14" s="84"/>
      <c r="AS14" s="24"/>
    </row>
    <row r="15" spans="1:111" ht="19.5" customHeight="1" x14ac:dyDescent="0.15">
      <c r="A15" s="149" t="s">
        <v>23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1"/>
      <c r="AE15" s="155">
        <f>ExpenseCategoryList!$D$2</f>
        <v>0</v>
      </c>
      <c r="AF15" s="156"/>
      <c r="AG15" s="156"/>
      <c r="AH15" s="156"/>
      <c r="AI15" s="156"/>
      <c r="AJ15" s="157"/>
      <c r="AK15" s="13"/>
      <c r="AL15" s="19"/>
      <c r="AM15" s="45"/>
      <c r="AN15" s="45"/>
      <c r="AO15" s="45"/>
      <c r="AP15" s="50"/>
      <c r="AQ15" s="50"/>
      <c r="AR15" s="50"/>
    </row>
    <row r="16" spans="1:111" ht="19.5" customHeight="1" x14ac:dyDescent="0.15">
      <c r="A16" s="149" t="s">
        <v>24</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155">
        <f>ExpenseCategoryList!J20</f>
        <v>0</v>
      </c>
      <c r="AF16" s="156"/>
      <c r="AG16" s="156"/>
      <c r="AH16" s="156"/>
      <c r="AI16" s="156"/>
      <c r="AJ16" s="157"/>
      <c r="AK16" s="100" t="str">
        <f>ExpenseCategoryList!E46</f>
        <v/>
      </c>
      <c r="AL16" s="19"/>
      <c r="AM16" s="47" t="str">
        <f>ExpenseCategoryList!E33</f>
        <v>〇</v>
      </c>
      <c r="AN16" s="101">
        <f>IF(AP12=AR12,ExpenseCategoryList!I22,"")</f>
        <v>0</v>
      </c>
      <c r="AO16" s="83" t="s">
        <v>25</v>
      </c>
      <c r="AP16" s="84"/>
      <c r="AQ16" s="51"/>
      <c r="AR16" s="84"/>
      <c r="AS16" s="25"/>
    </row>
    <row r="17" spans="1:68" ht="19.5" customHeight="1" x14ac:dyDescent="0.15">
      <c r="A17" s="219" t="s">
        <v>26</v>
      </c>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184" t="str">
        <f>ExpenseCategoryList!$R$2</f>
        <v>いいえ</v>
      </c>
      <c r="AF17" s="184"/>
      <c r="AG17" s="184"/>
      <c r="AH17" s="184"/>
      <c r="AI17" s="184"/>
      <c r="AJ17" s="184"/>
      <c r="AM17" s="47" t="str">
        <f>ExpenseCategoryList!E34</f>
        <v>×</v>
      </c>
      <c r="AN17" s="48"/>
      <c r="AO17" s="48" t="str">
        <f>ExpenseCategoryList!J42</f>
        <v/>
      </c>
      <c r="AP17" s="48"/>
      <c r="AQ17" s="48"/>
      <c r="AR17" s="48"/>
      <c r="AS17" s="21"/>
    </row>
    <row r="18" spans="1:68" ht="17.100000000000001" customHeight="1" x14ac:dyDescent="0.15">
      <c r="A18" s="147" t="s">
        <v>27</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4"/>
      <c r="AM18" s="52"/>
      <c r="AN18" s="52"/>
      <c r="AO18" s="50"/>
      <c r="AQ18" s="127"/>
      <c r="AR18" s="50"/>
    </row>
    <row r="19" spans="1:68" ht="17.100000000000001" customHeight="1" x14ac:dyDescent="0.15">
      <c r="A19" s="147" t="s">
        <v>28</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4"/>
      <c r="AM19" s="102" t="s">
        <v>29</v>
      </c>
      <c r="AN19" s="217" t="str">
        <f xml:space="preserve"> ExpenseCategoryList!E38</f>
        <v>選択してください</v>
      </c>
      <c r="AO19" s="217"/>
      <c r="AP19" s="103" t="s">
        <v>30</v>
      </c>
      <c r="AQ19" s="218" t="str">
        <f xml:space="preserve"> ExpenseCategoryList!E40</f>
        <v>選択してください</v>
      </c>
      <c r="AR19" s="218"/>
      <c r="AS19" s="218"/>
    </row>
    <row r="20" spans="1:68" ht="17.100000000000001" customHeight="1" x14ac:dyDescent="0.15">
      <c r="A20" s="158" t="s">
        <v>157</v>
      </c>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
      <c r="AM20" s="206"/>
      <c r="AN20" s="206"/>
      <c r="AO20" s="206"/>
      <c r="AP20" s="206"/>
      <c r="AQ20" s="206"/>
      <c r="AR20" s="206"/>
      <c r="AS20" s="206"/>
      <c r="AT20" s="94"/>
      <c r="AU20" s="94"/>
      <c r="AV20" s="94"/>
      <c r="AW20" s="94"/>
      <c r="AX20" s="94"/>
      <c r="AY20" s="94"/>
      <c r="AZ20" s="94"/>
      <c r="BA20" s="94"/>
      <c r="BB20" s="94"/>
      <c r="BC20" s="94"/>
      <c r="BD20" s="94"/>
      <c r="BE20" s="94"/>
      <c r="BF20" s="94"/>
      <c r="BG20" s="94"/>
      <c r="BH20" s="94"/>
      <c r="BI20" s="94"/>
      <c r="BJ20" s="94"/>
      <c r="BK20" s="94"/>
      <c r="BL20" s="94"/>
      <c r="BM20" s="94"/>
      <c r="BN20" s="94"/>
      <c r="BO20" s="94"/>
      <c r="BP20" s="94"/>
    </row>
    <row r="21" spans="1:68" ht="17.100000000000001" customHeight="1" x14ac:dyDescent="0.15">
      <c r="A21" s="158" t="s">
        <v>31</v>
      </c>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
      <c r="AM21" s="206" t="str">
        <f>ExpenseCategoryList!E48 &amp; ExpenseCategoryList!E49</f>
        <v/>
      </c>
      <c r="AN21" s="206"/>
      <c r="AO21" s="206"/>
      <c r="AP21" s="206"/>
      <c r="AQ21" s="206"/>
      <c r="AR21" s="206"/>
      <c r="AS21" s="206"/>
      <c r="AT21" s="94"/>
      <c r="AU21" s="94"/>
      <c r="AV21" s="94"/>
      <c r="AW21" s="94"/>
      <c r="AX21" s="94"/>
      <c r="AY21" s="94"/>
      <c r="AZ21" s="94"/>
      <c r="BA21" s="94"/>
      <c r="BB21" s="94"/>
      <c r="BC21" s="94"/>
      <c r="BD21" s="94"/>
      <c r="BE21" s="94"/>
      <c r="BF21" s="94"/>
      <c r="BG21" s="94"/>
      <c r="BH21" s="94"/>
      <c r="BI21" s="94"/>
      <c r="BJ21" s="94"/>
      <c r="BK21" s="94"/>
      <c r="BL21" s="94"/>
      <c r="BM21" s="94"/>
      <c r="BN21" s="94"/>
      <c r="BO21" s="94"/>
      <c r="BP21" s="94"/>
    </row>
    <row r="22" spans="1:68" ht="30" customHeight="1" x14ac:dyDescent="0.15">
      <c r="A22" s="148" t="s">
        <v>158</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16"/>
      <c r="AM22" s="205"/>
      <c r="AN22" s="205"/>
      <c r="AO22" s="205"/>
      <c r="AP22" s="205"/>
      <c r="AQ22" s="205"/>
      <c r="AR22" s="205"/>
      <c r="AS22" s="205"/>
    </row>
    <row r="23" spans="1:68" ht="33" customHeight="1" x14ac:dyDescent="0.15">
      <c r="A23" s="136" t="s">
        <v>159</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6"/>
      <c r="AM23" t="s">
        <v>32</v>
      </c>
    </row>
    <row r="24" spans="1:68" x14ac:dyDescent="0.15">
      <c r="A24" s="5"/>
      <c r="AK24" s="14"/>
      <c r="AM24" t="s">
        <v>33</v>
      </c>
    </row>
    <row r="25" spans="1:68" ht="19.5" customHeight="1" x14ac:dyDescent="0.15">
      <c r="A25" s="5" t="s">
        <v>34</v>
      </c>
      <c r="AM25" t="s">
        <v>35</v>
      </c>
    </row>
    <row r="26" spans="1:68" ht="39" customHeight="1" x14ac:dyDescent="0.15">
      <c r="A26" s="189" t="s">
        <v>36</v>
      </c>
      <c r="B26" s="190"/>
      <c r="C26" s="190"/>
      <c r="D26" s="190"/>
      <c r="E26" s="190"/>
      <c r="F26" s="190"/>
      <c r="G26" s="152" t="s">
        <v>37</v>
      </c>
      <c r="H26" s="153"/>
      <c r="I26" s="153"/>
      <c r="J26" s="153"/>
      <c r="K26" s="153"/>
      <c r="L26" s="154"/>
      <c r="M26" s="152" t="s">
        <v>38</v>
      </c>
      <c r="N26" s="153"/>
      <c r="O26" s="153"/>
      <c r="P26" s="153"/>
      <c r="Q26" s="154"/>
      <c r="T26" s="189" t="s">
        <v>36</v>
      </c>
      <c r="U26" s="189"/>
      <c r="V26" s="189"/>
      <c r="W26" s="189"/>
      <c r="X26" s="189"/>
      <c r="Y26" s="189"/>
      <c r="Z26" s="189"/>
      <c r="AA26" s="191" t="s">
        <v>37</v>
      </c>
      <c r="AB26" s="192"/>
      <c r="AC26" s="192"/>
      <c r="AD26" s="192"/>
      <c r="AE26" s="193"/>
      <c r="AF26" s="199" t="s">
        <v>38</v>
      </c>
      <c r="AG26" s="199"/>
      <c r="AH26" s="199"/>
      <c r="AI26" s="199"/>
      <c r="AJ26" s="199"/>
      <c r="AM26" t="s">
        <v>39</v>
      </c>
    </row>
    <row r="27" spans="1:68" ht="19.5" customHeight="1" x14ac:dyDescent="0.15">
      <c r="A27" s="197" t="s">
        <v>40</v>
      </c>
      <c r="B27" s="198"/>
      <c r="C27" s="198"/>
      <c r="D27" s="198"/>
      <c r="E27" s="198"/>
      <c r="F27" s="198"/>
      <c r="G27" s="138">
        <v>0</v>
      </c>
      <c r="H27" s="139"/>
      <c r="I27" s="139"/>
      <c r="J27" s="139"/>
      <c r="K27" s="139"/>
      <c r="L27" s="140"/>
      <c r="M27" s="194"/>
      <c r="N27" s="195"/>
      <c r="O27" s="195"/>
      <c r="P27" s="195"/>
      <c r="Q27" s="196"/>
      <c r="T27" s="197" t="s">
        <v>41</v>
      </c>
      <c r="U27" s="198"/>
      <c r="V27" s="198"/>
      <c r="W27" s="198"/>
      <c r="X27" s="198"/>
      <c r="Y27" s="198"/>
      <c r="Z27" s="198"/>
      <c r="AA27" s="185">
        <v>0</v>
      </c>
      <c r="AB27" s="186"/>
      <c r="AC27" s="186"/>
      <c r="AD27" s="186"/>
      <c r="AE27" s="187"/>
      <c r="AF27" s="188"/>
      <c r="AG27" s="188"/>
      <c r="AH27" s="188"/>
      <c r="AI27" s="188"/>
      <c r="AJ27" s="188"/>
      <c r="AK27" s="13"/>
    </row>
    <row r="28" spans="1:68" ht="39" customHeight="1" x14ac:dyDescent="0.15">
      <c r="A28" s="204" t="s">
        <v>42</v>
      </c>
      <c r="B28" s="198"/>
      <c r="C28" s="198"/>
      <c r="D28" s="198"/>
      <c r="E28" s="198"/>
      <c r="F28" s="198"/>
      <c r="G28" s="138">
        <f>AA27+AA28+AA29</f>
        <v>0</v>
      </c>
      <c r="H28" s="139"/>
      <c r="I28" s="139"/>
      <c r="J28" s="139"/>
      <c r="K28" s="139"/>
      <c r="L28" s="140"/>
      <c r="M28" s="194"/>
      <c r="N28" s="195"/>
      <c r="O28" s="195"/>
      <c r="P28" s="195"/>
      <c r="Q28" s="196"/>
      <c r="T28" s="197" t="s">
        <v>43</v>
      </c>
      <c r="U28" s="198"/>
      <c r="V28" s="198"/>
      <c r="W28" s="198"/>
      <c r="X28" s="198"/>
      <c r="Y28" s="198"/>
      <c r="Z28" s="198"/>
      <c r="AA28" s="185">
        <v>0</v>
      </c>
      <c r="AB28" s="186"/>
      <c r="AC28" s="186"/>
      <c r="AD28" s="186"/>
      <c r="AE28" s="187"/>
      <c r="AF28" s="203"/>
      <c r="AG28" s="203"/>
      <c r="AH28" s="203"/>
      <c r="AI28" s="203"/>
      <c r="AJ28" s="203"/>
      <c r="AK28" s="13"/>
    </row>
    <row r="29" spans="1:68" ht="39" customHeight="1" x14ac:dyDescent="0.15">
      <c r="A29" s="197" t="s">
        <v>44</v>
      </c>
      <c r="B29" s="198"/>
      <c r="C29" s="198"/>
      <c r="D29" s="198"/>
      <c r="E29" s="198"/>
      <c r="F29" s="198"/>
      <c r="G29" s="138">
        <v>0</v>
      </c>
      <c r="H29" s="139"/>
      <c r="I29" s="139"/>
      <c r="J29" s="139"/>
      <c r="K29" s="139"/>
      <c r="L29" s="140"/>
      <c r="M29" s="203"/>
      <c r="N29" s="203"/>
      <c r="O29" s="203"/>
      <c r="P29" s="203"/>
      <c r="Q29" s="203"/>
      <c r="T29" s="197" t="s">
        <v>45</v>
      </c>
      <c r="U29" s="198"/>
      <c r="V29" s="198"/>
      <c r="W29" s="198"/>
      <c r="X29" s="198"/>
      <c r="Y29" s="198"/>
      <c r="Z29" s="198"/>
      <c r="AA29" s="185">
        <v>0</v>
      </c>
      <c r="AB29" s="186"/>
      <c r="AC29" s="186"/>
      <c r="AD29" s="186"/>
      <c r="AE29" s="187"/>
      <c r="AF29" s="203"/>
      <c r="AG29" s="203"/>
      <c r="AH29" s="203"/>
      <c r="AI29" s="203"/>
      <c r="AJ29" s="203"/>
      <c r="AK29" s="13"/>
    </row>
    <row r="30" spans="1:68" ht="19.5" customHeight="1" x14ac:dyDescent="0.15">
      <c r="A30" s="197" t="s">
        <v>46</v>
      </c>
      <c r="B30" s="198"/>
      <c r="C30" s="198"/>
      <c r="D30" s="198"/>
      <c r="E30" s="198"/>
      <c r="F30" s="198"/>
      <c r="G30" s="138">
        <v>0</v>
      </c>
      <c r="H30" s="139"/>
      <c r="I30" s="139"/>
      <c r="J30" s="139"/>
      <c r="K30" s="139"/>
      <c r="L30" s="140"/>
      <c r="M30" s="200"/>
      <c r="N30" s="201"/>
      <c r="O30" s="201"/>
      <c r="P30" s="201"/>
      <c r="Q30" s="202"/>
      <c r="AJ30" s="121"/>
      <c r="AM30" s="20" t="s">
        <v>15</v>
      </c>
    </row>
    <row r="31" spans="1:68" ht="39" customHeight="1" x14ac:dyDescent="0.15">
      <c r="A31" s="197" t="s">
        <v>47</v>
      </c>
      <c r="B31" s="198"/>
      <c r="C31" s="198"/>
      <c r="D31" s="198"/>
      <c r="E31" s="198"/>
      <c r="F31" s="198"/>
      <c r="G31" s="138">
        <f>G27+G28+G29+G30</f>
        <v>0</v>
      </c>
      <c r="H31" s="139"/>
      <c r="I31" s="139"/>
      <c r="J31" s="139"/>
      <c r="K31" s="139"/>
      <c r="L31" s="140"/>
      <c r="M31" s="194"/>
      <c r="N31" s="195"/>
      <c r="O31" s="195"/>
      <c r="P31" s="195"/>
      <c r="Q31" s="196"/>
      <c r="AM31" s="47" t="str">
        <f>ExpenseCategoryList!D57</f>
        <v>〇</v>
      </c>
    </row>
    <row r="32" spans="1:68" ht="17.100000000000001" customHeight="1" x14ac:dyDescent="0.15">
      <c r="A32" s="129" t="s">
        <v>48</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row>
    <row r="33" spans="1:39" ht="17.100000000000001" customHeight="1" x14ac:dyDescent="0.15">
      <c r="A33" s="129" t="s">
        <v>49</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M33" t="s">
        <v>50</v>
      </c>
    </row>
    <row r="34" spans="1:39" ht="17.100000000000001" customHeight="1" x14ac:dyDescent="0.15">
      <c r="A34" s="129" t="s">
        <v>51</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M34" t="s">
        <v>52</v>
      </c>
    </row>
    <row r="35" spans="1:39" x14ac:dyDescent="0.15">
      <c r="A35" s="129"/>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M35" t="s">
        <v>53</v>
      </c>
    </row>
    <row r="36" spans="1:39" ht="17.100000000000001" customHeight="1" x14ac:dyDescent="0.15">
      <c r="A36" s="129" t="s">
        <v>54</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M36" t="s">
        <v>55</v>
      </c>
    </row>
    <row r="37" spans="1:39" x14ac:dyDescent="0.15">
      <c r="A37" s="159" t="s">
        <v>56</v>
      </c>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16"/>
      <c r="AM37" t="s">
        <v>57</v>
      </c>
    </row>
    <row r="38" spans="1:39" ht="36" customHeight="1" x14ac:dyDescent="0.15">
      <c r="A38" s="159" t="s">
        <v>160</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16"/>
      <c r="AM38" t="s">
        <v>58</v>
      </c>
    </row>
    <row r="39" spans="1:39" ht="36" customHeight="1" x14ac:dyDescent="0.15">
      <c r="A39" s="159" t="s">
        <v>161</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16"/>
      <c r="AM39" t="s">
        <v>59</v>
      </c>
    </row>
    <row r="40" spans="1:39" ht="36" customHeight="1" x14ac:dyDescent="0.15">
      <c r="A40" s="159" t="s">
        <v>60</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16"/>
      <c r="AM40" t="s">
        <v>61</v>
      </c>
    </row>
    <row r="41" spans="1:39" ht="36" customHeight="1" x14ac:dyDescent="0.15">
      <c r="A41" s="159" t="s">
        <v>62</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16"/>
      <c r="AM41" t="s">
        <v>59</v>
      </c>
    </row>
    <row r="42" spans="1:39" ht="17.100000000000001" customHeight="1" x14ac:dyDescent="0.15">
      <c r="A42" s="129" t="s">
        <v>63</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M42" t="s">
        <v>64</v>
      </c>
    </row>
    <row r="43" spans="1:39" ht="19.5" customHeight="1" x14ac:dyDescent="0.15">
      <c r="A43" s="125" t="s">
        <v>65</v>
      </c>
      <c r="B43" s="6"/>
      <c r="C43" s="6"/>
      <c r="D43" s="6"/>
      <c r="E43" s="6"/>
      <c r="F43" s="6"/>
      <c r="G43" s="7"/>
      <c r="H43" s="6"/>
      <c r="I43" s="6"/>
      <c r="J43" s="6"/>
      <c r="K43" s="6"/>
      <c r="L43" s="8"/>
      <c r="M43" s="6"/>
      <c r="N43" s="6"/>
      <c r="O43" s="6"/>
      <c r="P43" s="6"/>
      <c r="AM43" t="s">
        <v>66</v>
      </c>
    </row>
    <row r="44" spans="1:39" ht="10.35" customHeight="1" x14ac:dyDescent="0.15">
      <c r="A44" s="9"/>
    </row>
    <row r="45" spans="1:39" ht="13.35" customHeight="1" x14ac:dyDescent="0.15">
      <c r="AM45" s="128"/>
    </row>
    <row r="46" spans="1:39" ht="13.35" customHeight="1" x14ac:dyDescent="0.15">
      <c r="AM46" s="128"/>
    </row>
  </sheetData>
  <sheetProtection sheet="1" formatRows="0" insertRows="0" deleteRows="0" selectLockedCells="1"/>
  <dataConsolidate/>
  <mergeCells count="96">
    <mergeCell ref="Z2:AJ2"/>
    <mergeCell ref="U2:Y2"/>
    <mergeCell ref="AP2:AW2"/>
    <mergeCell ref="AP3:AW3"/>
    <mergeCell ref="AN19:AO19"/>
    <mergeCell ref="AQ19:AS19"/>
    <mergeCell ref="AE8:AJ8"/>
    <mergeCell ref="A17:AD17"/>
    <mergeCell ref="A6:F6"/>
    <mergeCell ref="G6:U6"/>
    <mergeCell ref="V6:AD6"/>
    <mergeCell ref="AE6:AJ6"/>
    <mergeCell ref="A7:F7"/>
    <mergeCell ref="G7:U7"/>
    <mergeCell ref="V7:AD7"/>
    <mergeCell ref="AE7:AJ7"/>
    <mergeCell ref="AM22:AS22"/>
    <mergeCell ref="AM20:AS20"/>
    <mergeCell ref="AM2:AN2"/>
    <mergeCell ref="AM3:AN3"/>
    <mergeCell ref="AL5:AS5"/>
    <mergeCell ref="AL6:AS6"/>
    <mergeCell ref="AL7:AS7"/>
    <mergeCell ref="AL9:AS9"/>
    <mergeCell ref="AM21:AS21"/>
    <mergeCell ref="AN4:AS4"/>
    <mergeCell ref="A10:F10"/>
    <mergeCell ref="G10:U10"/>
    <mergeCell ref="V10:AD10"/>
    <mergeCell ref="AE10:AJ10"/>
    <mergeCell ref="A16:AD16"/>
    <mergeCell ref="AE16:AJ16"/>
    <mergeCell ref="A11:AD11"/>
    <mergeCell ref="AE11:AJ11"/>
    <mergeCell ref="AF29:AJ29"/>
    <mergeCell ref="A28:F28"/>
    <mergeCell ref="G28:L28"/>
    <mergeCell ref="M28:Q28"/>
    <mergeCell ref="T28:Z28"/>
    <mergeCell ref="AA28:AE28"/>
    <mergeCell ref="AF28:AJ28"/>
    <mergeCell ref="A29:F29"/>
    <mergeCell ref="G29:L29"/>
    <mergeCell ref="M29:Q29"/>
    <mergeCell ref="T29:Z29"/>
    <mergeCell ref="AA29:AE29"/>
    <mergeCell ref="A30:F30"/>
    <mergeCell ref="G30:L30"/>
    <mergeCell ref="M30:Q30"/>
    <mergeCell ref="A31:F31"/>
    <mergeCell ref="G31:L31"/>
    <mergeCell ref="M31:Q31"/>
    <mergeCell ref="AA27:AE27"/>
    <mergeCell ref="AF27:AJ27"/>
    <mergeCell ref="A26:F26"/>
    <mergeCell ref="G26:L26"/>
    <mergeCell ref="M26:Q26"/>
    <mergeCell ref="T26:Z26"/>
    <mergeCell ref="AA26:AE26"/>
    <mergeCell ref="M27:Q27"/>
    <mergeCell ref="T27:Z27"/>
    <mergeCell ref="AF26:AJ26"/>
    <mergeCell ref="G27:L27"/>
    <mergeCell ref="A27:F27"/>
    <mergeCell ref="A20:AK20"/>
    <mergeCell ref="AE12:AJ12"/>
    <mergeCell ref="AE13:AJ13"/>
    <mergeCell ref="AE14:AJ14"/>
    <mergeCell ref="AE17:AJ17"/>
    <mergeCell ref="A18:AK18"/>
    <mergeCell ref="A4:F5"/>
    <mergeCell ref="G4:U5"/>
    <mergeCell ref="V4:AD5"/>
    <mergeCell ref="AE4:AJ4"/>
    <mergeCell ref="AE5:AJ5"/>
    <mergeCell ref="A41:AK41"/>
    <mergeCell ref="A40:AK40"/>
    <mergeCell ref="A39:AK39"/>
    <mergeCell ref="A38:AK38"/>
    <mergeCell ref="A37:AK37"/>
    <mergeCell ref="A23:AK23"/>
    <mergeCell ref="AE9:AJ9"/>
    <mergeCell ref="A9:F9"/>
    <mergeCell ref="A8:F8"/>
    <mergeCell ref="G8:U8"/>
    <mergeCell ref="G9:U9"/>
    <mergeCell ref="V8:AD8"/>
    <mergeCell ref="V9:AD9"/>
    <mergeCell ref="A19:AK19"/>
    <mergeCell ref="A22:AK22"/>
    <mergeCell ref="A13:AD13"/>
    <mergeCell ref="A14:AD14"/>
    <mergeCell ref="A12:AD12"/>
    <mergeCell ref="A15:AD15"/>
    <mergeCell ref="AE15:AJ15"/>
    <mergeCell ref="A21:AK21"/>
  </mergeCells>
  <phoneticPr fontId="8"/>
  <conditionalFormatting sqref="A6:A14 AM22">
    <cfRule type="expression" dxfId="23" priority="17">
      <formula>$DD6="×"</formula>
    </cfRule>
  </conditionalFormatting>
  <conditionalFormatting sqref="G6:G10">
    <cfRule type="expression" dxfId="22" priority="16">
      <formula>$DE6="×"</formula>
    </cfRule>
  </conditionalFormatting>
  <conditionalFormatting sqref="G27">
    <cfRule type="expression" dxfId="21" priority="248">
      <formula>OR(AE15&lt;&gt;G31,$G$27="")</formula>
    </cfRule>
  </conditionalFormatting>
  <conditionalFormatting sqref="G29">
    <cfRule type="expression" dxfId="20" priority="92">
      <formula>OR(AE15&lt;&gt;$G$31,$G$29="")</formula>
    </cfRule>
  </conditionalFormatting>
  <conditionalFormatting sqref="G30">
    <cfRule type="expression" dxfId="19" priority="249">
      <formula>OR(AE15&lt;&gt;G31,$G$30="")</formula>
    </cfRule>
  </conditionalFormatting>
  <conditionalFormatting sqref="M29">
    <cfRule type="expression" dxfId="18" priority="18">
      <formula>AND($G$29&gt;0,$M$29="")</formula>
    </cfRule>
  </conditionalFormatting>
  <conditionalFormatting sqref="M30">
    <cfRule type="expression" dxfId="17" priority="20">
      <formula>AND($G$30&gt;0,$M$30="")</formula>
    </cfRule>
  </conditionalFormatting>
  <conditionalFormatting sqref="V6:V10">
    <cfRule type="expression" dxfId="16" priority="14">
      <formula>$DF6="×"</formula>
    </cfRule>
  </conditionalFormatting>
  <conditionalFormatting sqref="Z2 AJ2">
    <cfRule type="expression" dxfId="15" priority="1">
      <formula>$Z$2=""</formula>
    </cfRule>
  </conditionalFormatting>
  <conditionalFormatting sqref="AA27">
    <cfRule type="expression" dxfId="14" priority="107">
      <formula>OR($AE$16&lt;&gt;$G$28,$AA$27="")</formula>
    </cfRule>
  </conditionalFormatting>
  <conditionalFormatting sqref="AA28">
    <cfRule type="expression" dxfId="13" priority="88">
      <formula>OR($AE$16&lt;&gt;$G$28,$AA$28="")</formula>
    </cfRule>
  </conditionalFormatting>
  <conditionalFormatting sqref="AA29">
    <cfRule type="expression" dxfId="12" priority="87">
      <formula>OR($AE$16&lt;&gt;$G$28,$AA$29="")</formula>
    </cfRule>
  </conditionalFormatting>
  <conditionalFormatting sqref="AE5:AJ5">
    <cfRule type="expression" dxfId="11" priority="73">
      <formula>AND($AE$5&lt;&gt;"（税込）", $AE$5&lt;&gt;"（税抜）")</formula>
    </cfRule>
  </conditionalFormatting>
  <conditionalFormatting sqref="AE6:AJ10">
    <cfRule type="expression" dxfId="10" priority="13">
      <formula>$DG6="×"</formula>
    </cfRule>
  </conditionalFormatting>
  <conditionalFormatting sqref="AE12:AJ12">
    <cfRule type="expression" dxfId="9" priority="33">
      <formula>$AM$12="×"</formula>
    </cfRule>
  </conditionalFormatting>
  <conditionalFormatting sqref="AE14:AJ14">
    <cfRule type="expression" dxfId="8" priority="32">
      <formula>$AM$14="×"</formula>
    </cfRule>
  </conditionalFormatting>
  <conditionalFormatting sqref="AE16:AJ16">
    <cfRule type="expression" dxfId="7" priority="31">
      <formula>$AM$16="×"</formula>
    </cfRule>
  </conditionalFormatting>
  <conditionalFormatting sqref="AE17:AJ17">
    <cfRule type="expression" dxfId="6" priority="29">
      <formula>$AE$17="いいえ"</formula>
    </cfRule>
  </conditionalFormatting>
  <conditionalFormatting sqref="AF28">
    <cfRule type="expression" dxfId="5" priority="86">
      <formula>AND($AA$28&gt;0,$AF$28="")</formula>
    </cfRule>
  </conditionalFormatting>
  <conditionalFormatting sqref="AF29">
    <cfRule type="expression" dxfId="4" priority="85">
      <formula>AND($AA$29&gt;0,$AF$29="")</formula>
    </cfRule>
  </conditionalFormatting>
  <conditionalFormatting sqref="AM20:AM21">
    <cfRule type="expression" dxfId="3" priority="11">
      <formula>$DD20="×"</formula>
    </cfRule>
  </conditionalFormatting>
  <conditionalFormatting sqref="AO2">
    <cfRule type="expression" dxfId="2" priority="4">
      <formula>$AO$2=""</formula>
    </cfRule>
  </conditionalFormatting>
  <dataValidations count="7">
    <dataValidation type="list" allowBlank="1" showInputMessage="1" sqref="AE5:AJ5" xr:uid="{00000000-0002-0000-0000-000000000000}">
      <formula1>"　,（税抜）,（税込）"</formula1>
    </dataValidation>
    <dataValidation type="textLength" allowBlank="1" showInputMessage="1" showErrorMessage="1" sqref="G6:G10 V6:V10" xr:uid="{00000000-0002-0000-0000-000001000000}">
      <formula1>0</formula1>
      <formula2>100</formula2>
    </dataValidation>
    <dataValidation type="whole" operator="greaterThanOrEqual" allowBlank="1" showInputMessage="1" showErrorMessage="1" sqref="G29:L30 AA28:AE29 G27:L27 AE6:AE14" xr:uid="{00000000-0002-0000-0000-000002000000}">
      <formula1>0</formula1>
    </dataValidation>
    <dataValidation allowBlank="1" showInputMessage="1" showErrorMessage="1" promptTitle="自動判定されます" prompt="計算式が入力してありますので自動判定されます" sqref="AM12:AO12 AN17:AR17 AM16:AM17 AM14:AO14 AN16 AM31" xr:uid="{00000000-0002-0000-0000-000003000000}"/>
    <dataValidation type="whole" imeMode="disabled" operator="greaterThanOrEqual" allowBlank="1" showInputMessage="1" showErrorMessage="1" sqref="AA27:AE27"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"200万円(直接被害),100万円(間接被害)"</formula1>
    </dataValidation>
  </dataValidations>
  <printOptions horizontalCentered="1"/>
  <pageMargins left="0.31496062992125984" right="0.31496062992125984" top="0.39370078740157483" bottom="0.39370078740157483" header="0.11811023622047245" footer="0.11811023622047245"/>
  <pageSetup paperSize="9" scale="86"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5" id="{2BF7CF69-1045-4B13-9266-C3132386E04F}">
            <xm:f>AND(A6="⑨設備処分費",ExpenseCategoryList!$U$2="×")</xm:f>
            <x14:dxf>
              <fill>
                <patternFill>
                  <bgColor rgb="FFFF0000"/>
                </patternFill>
              </fill>
            </x14:dxf>
          </x14:cfRule>
          <xm:sqref>AE6:AE10</xm:sqref>
        </x14:conditionalFormatting>
        <x14:conditionalFormatting xmlns:xm="http://schemas.microsoft.com/office/excel/2006/main">
          <x14:cfRule type="expression" priority="3"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election activeCell="A7" sqref="A7"/>
    </sheetView>
  </sheetViews>
  <sheetFormatPr defaultRowHeight="13.5" x14ac:dyDescent="0.15"/>
  <cols>
    <col min="1" max="1" width="3.375" customWidth="1"/>
    <col min="2" max="2" width="15.375" customWidth="1"/>
    <col min="3" max="3" width="9.625" customWidth="1"/>
    <col min="4" max="4" width="18" bestFit="1" customWidth="1"/>
    <col min="5" max="5" width="10.37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13.375" customWidth="1"/>
    <col min="14" max="14" width="20.375" customWidth="1"/>
    <col min="15" max="15" width="11.125" customWidth="1"/>
    <col min="16" max="17" width="16.125" customWidth="1"/>
    <col min="18" max="18" width="13.875" customWidth="1"/>
    <col min="19" max="24" width="12.375" customWidth="1"/>
  </cols>
  <sheetData>
    <row r="1" spans="1:24" s="43" customFormat="1" ht="53.1" customHeight="1" x14ac:dyDescent="0.15">
      <c r="A1" s="17" t="s">
        <v>67</v>
      </c>
      <c r="B1" s="17" t="s">
        <v>68</v>
      </c>
      <c r="C1" s="17" t="s">
        <v>69</v>
      </c>
      <c r="D1" s="17" t="s">
        <v>70</v>
      </c>
      <c r="E1" s="118" t="s">
        <v>71</v>
      </c>
      <c r="F1" s="17" t="s">
        <v>72</v>
      </c>
      <c r="G1" s="17" t="s">
        <v>73</v>
      </c>
      <c r="H1" s="41" t="s">
        <v>74</v>
      </c>
      <c r="I1" s="17" t="s">
        <v>75</v>
      </c>
      <c r="J1" s="17" t="s">
        <v>76</v>
      </c>
      <c r="K1" s="17" t="s">
        <v>77</v>
      </c>
      <c r="L1" s="17" t="s">
        <v>78</v>
      </c>
      <c r="M1" s="17" t="s">
        <v>79</v>
      </c>
      <c r="N1" s="17" t="s">
        <v>80</v>
      </c>
      <c r="O1" s="17" t="s">
        <v>81</v>
      </c>
      <c r="P1" s="17" t="s">
        <v>82</v>
      </c>
      <c r="Q1" s="17" t="s">
        <v>83</v>
      </c>
      <c r="R1" s="41" t="s">
        <v>84</v>
      </c>
      <c r="S1" s="17" t="s">
        <v>85</v>
      </c>
      <c r="T1" s="42" t="s">
        <v>86</v>
      </c>
      <c r="U1" s="17" t="s">
        <v>87</v>
      </c>
      <c r="V1" s="118" t="s">
        <v>88</v>
      </c>
      <c r="W1" s="118" t="s">
        <v>89</v>
      </c>
      <c r="X1" s="17" t="s">
        <v>90</v>
      </c>
    </row>
    <row r="2" spans="1:24" x14ac:dyDescent="0.15">
      <c r="A2" s="1">
        <v>1</v>
      </c>
      <c r="B2" s="1" t="s">
        <v>91</v>
      </c>
      <c r="C2" s="1">
        <v>1</v>
      </c>
      <c r="D2" s="1">
        <f>SUM(支出経費の明細等!AE11+支出経費の明細等!AE13)</f>
        <v>0</v>
      </c>
      <c r="E2" s="39">
        <f>IF(支出経費の明細等!AO3="200万円(直接被害)",2000000,1000000)</f>
        <v>1000000</v>
      </c>
      <c r="F2" s="1">
        <f>IF(支出経費の明細等!AO2="定額",ROUNDDOWN(支出経費の明細等!AE15*1/1,0),ROUNDDOWN(支出経費の明細等!AE15*2/3,0))</f>
        <v>0</v>
      </c>
      <c r="G2" s="1">
        <f>IF(F2&gt;E2,E2,F2)</f>
        <v>0</v>
      </c>
      <c r="H2" s="55">
        <f>G33</f>
        <v>0</v>
      </c>
      <c r="I2" s="1">
        <f>IF(支出経費の明細等!AO2="定額",ROUNDDOWN(支出経費の明細等!AE11*1/1,0),ROUNDDOWN(支出経費の明細等!AE11*2/3,0))</f>
        <v>0</v>
      </c>
      <c r="J2" s="1">
        <f>H2-O2</f>
        <v>0</v>
      </c>
      <c r="K2" s="39">
        <f>SUMIF(支出経費の明細等!A6:A10,"&lt;&gt;③ウェブサイト関連費",支出経費の明細等!AE6:AE10)</f>
        <v>0</v>
      </c>
      <c r="L2" s="1">
        <f>IF(支出経費の明細等!AO2="☑",ROUNDDOWN(支出経費の明細等!AE13*1/1,0),ROUNDDOWN(支出経費の明細等!AE13*2/3,0))</f>
        <v>0</v>
      </c>
      <c r="M2" s="1">
        <f>ROUNDDOWN(H2/4,0)</f>
        <v>0</v>
      </c>
      <c r="N2" s="1">
        <f>IF(M2&gt;500000,500000,M2)</f>
        <v>0</v>
      </c>
      <c r="O2" s="1">
        <f>IF(N2&gt;L2,L2,N2)</f>
        <v>0</v>
      </c>
      <c r="P2" s="10" t="str">
        <f>IF(L2&lt;=N2,"○","×")</f>
        <v>○</v>
      </c>
      <c r="Q2" s="39">
        <f>SUMIF(支出経費の明細等!A6:A10,"③ウェブサイト関連費",支出経費の明細等!AE6:AE10)</f>
        <v>0</v>
      </c>
      <c r="R2" s="54" t="str">
        <f>IF(支出経費の明細等!AE12="","いいえ",IF(支出経費の明細等!AE12=0,"いいえ",IF(支出経費の明細等!AE16&lt;支出経費の明細等!AE14*4,"いいえ","はい")))</f>
        <v>いいえ</v>
      </c>
      <c r="S2" s="1">
        <f>ROUNDDOWN(支出経費の明細等!AE15/2,0)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15">
      <c r="A3" s="1">
        <v>2</v>
      </c>
      <c r="B3" s="1" t="s">
        <v>92</v>
      </c>
      <c r="C3" s="1">
        <v>1</v>
      </c>
      <c r="G3" t="s">
        <v>93</v>
      </c>
      <c r="I3" t="s">
        <v>94</v>
      </c>
      <c r="J3" t="s">
        <v>95</v>
      </c>
      <c r="K3" t="s">
        <v>96</v>
      </c>
      <c r="L3" t="s">
        <v>97</v>
      </c>
      <c r="M3" t="s">
        <v>98</v>
      </c>
      <c r="V3" s="53"/>
      <c r="W3" s="53"/>
      <c r="X3" s="53"/>
    </row>
    <row r="4" spans="1:24" x14ac:dyDescent="0.15">
      <c r="A4" s="1">
        <v>3</v>
      </c>
      <c r="B4" s="1" t="s">
        <v>99</v>
      </c>
      <c r="C4" s="1">
        <v>1</v>
      </c>
      <c r="U4" s="12"/>
    </row>
    <row r="5" spans="1:24" x14ac:dyDescent="0.15">
      <c r="A5" s="1">
        <v>4</v>
      </c>
      <c r="B5" s="1" t="s">
        <v>100</v>
      </c>
      <c r="C5" s="58">
        <v>1</v>
      </c>
      <c r="D5" s="59"/>
      <c r="E5" s="60"/>
      <c r="F5" s="60"/>
      <c r="G5" s="60"/>
      <c r="H5" s="60"/>
      <c r="I5" s="60"/>
      <c r="J5" s="60"/>
      <c r="K5" s="60"/>
      <c r="L5" s="60"/>
      <c r="M5" s="60"/>
      <c r="N5" s="60"/>
      <c r="O5" s="60"/>
      <c r="P5" s="60"/>
      <c r="Q5" s="61"/>
      <c r="U5" s="12"/>
    </row>
    <row r="6" spans="1:24" x14ac:dyDescent="0.15">
      <c r="A6" s="1">
        <v>5</v>
      </c>
      <c r="B6" s="1" t="s">
        <v>101</v>
      </c>
      <c r="C6" s="58">
        <v>1</v>
      </c>
      <c r="D6" s="78" t="s">
        <v>102</v>
      </c>
      <c r="E6" s="77"/>
      <c r="G6" s="63"/>
      <c r="H6" s="63"/>
      <c r="I6" s="63"/>
      <c r="J6" s="27"/>
      <c r="K6" s="27"/>
      <c r="Q6" s="64"/>
    </row>
    <row r="7" spans="1:24" x14ac:dyDescent="0.15">
      <c r="A7" s="1">
        <v>6</v>
      </c>
      <c r="B7" s="1" t="s">
        <v>103</v>
      </c>
      <c r="C7" s="58">
        <v>1</v>
      </c>
      <c r="D7" s="62"/>
      <c r="E7" s="27"/>
      <c r="F7" s="27"/>
      <c r="G7" s="63"/>
      <c r="H7" s="63"/>
      <c r="I7" s="27"/>
      <c r="J7" s="27"/>
      <c r="K7" s="27"/>
      <c r="L7" s="27" t="s">
        <v>104</v>
      </c>
      <c r="M7" s="27"/>
      <c r="N7" s="27" t="s">
        <v>104</v>
      </c>
      <c r="O7" s="27"/>
      <c r="P7" s="27"/>
      <c r="Q7" s="64"/>
    </row>
    <row r="8" spans="1:24" x14ac:dyDescent="0.15">
      <c r="A8" s="1">
        <v>7</v>
      </c>
      <c r="B8" s="1" t="s">
        <v>105</v>
      </c>
      <c r="C8" s="58">
        <v>1</v>
      </c>
      <c r="D8" s="62"/>
      <c r="E8" s="27" t="s">
        <v>106</v>
      </c>
      <c r="F8" s="28"/>
      <c r="G8" s="63" t="s">
        <v>107</v>
      </c>
      <c r="H8" s="63" t="str">
        <f>IF(支出経費の明細等!AO2="３分の２以内","2/3",(IF(支出経費の明細等!AO2="定額","1/1","0")))</f>
        <v>0</v>
      </c>
      <c r="I8" s="27"/>
      <c r="J8" s="27"/>
      <c r="K8" s="27"/>
      <c r="L8" s="27" t="s">
        <v>108</v>
      </c>
      <c r="M8" s="27"/>
      <c r="N8" s="27" t="s">
        <v>109</v>
      </c>
      <c r="O8" s="27"/>
      <c r="P8" s="27"/>
      <c r="Q8" s="64"/>
    </row>
    <row r="9" spans="1:24" x14ac:dyDescent="0.15">
      <c r="A9" s="1">
        <v>8</v>
      </c>
      <c r="B9" s="1" t="s">
        <v>110</v>
      </c>
      <c r="C9" s="58">
        <v>2</v>
      </c>
      <c r="D9" s="62"/>
      <c r="E9" s="27"/>
      <c r="F9" s="27"/>
      <c r="G9" s="63" t="s">
        <v>111</v>
      </c>
      <c r="H9" s="65" t="str">
        <f xml:space="preserve">  "定額もしくは(1)×補助率2/3以内(円未満切捨て)"</f>
        <v>定額もしくは(1)×補助率2/3以内(円未満切捨て)</v>
      </c>
      <c r="I9" s="27"/>
      <c r="J9" s="27"/>
      <c r="K9" s="27"/>
      <c r="L9" s="27"/>
      <c r="M9" s="27"/>
      <c r="N9" s="27"/>
      <c r="O9" s="27"/>
      <c r="P9" s="27"/>
      <c r="Q9" s="64"/>
    </row>
    <row r="10" spans="1:24" x14ac:dyDescent="0.15">
      <c r="A10" s="1">
        <v>9</v>
      </c>
      <c r="B10" s="1" t="s">
        <v>112</v>
      </c>
      <c r="C10" s="58">
        <v>1</v>
      </c>
      <c r="D10" s="62"/>
      <c r="E10" s="27"/>
      <c r="F10" s="27"/>
      <c r="G10" s="63" t="s">
        <v>111</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113</v>
      </c>
      <c r="O10" s="27"/>
      <c r="P10" s="27" t="s">
        <v>114</v>
      </c>
      <c r="Q10" s="64"/>
    </row>
    <row r="11" spans="1:24" ht="13.35" customHeight="1" x14ac:dyDescent="0.15">
      <c r="A11" s="1">
        <v>10</v>
      </c>
      <c r="B11" s="1" t="s">
        <v>115</v>
      </c>
      <c r="C11" s="58">
        <v>1</v>
      </c>
      <c r="D11" s="62"/>
      <c r="E11" s="228" t="s">
        <v>116</v>
      </c>
      <c r="F11" s="29" t="s">
        <v>117</v>
      </c>
      <c r="G11" s="86" t="str">
        <f>IF(支出経費の明細等!AO2="定額","a*1/1","a*2/3")</f>
        <v>a*2/3</v>
      </c>
      <c r="H11" s="35" t="str">
        <f>"(" &amp; IF(支出経費の明細等!AO2="定額","a*1/1","a*2/3") &amp; ") /3"</f>
        <v>(a*2/3) /3</v>
      </c>
      <c r="I11" s="30" t="s">
        <v>118</v>
      </c>
      <c r="J11" s="27"/>
      <c r="K11" s="27"/>
      <c r="L11" s="30" t="s">
        <v>119</v>
      </c>
      <c r="M11" s="27"/>
      <c r="N11" s="30" t="s">
        <v>119</v>
      </c>
      <c r="O11" s="224" t="s">
        <v>20</v>
      </c>
      <c r="P11" s="30" t="s">
        <v>119</v>
      </c>
      <c r="Q11" s="64"/>
    </row>
    <row r="12" spans="1:24" x14ac:dyDescent="0.15">
      <c r="A12" s="1">
        <v>11</v>
      </c>
      <c r="B12" s="1" t="s">
        <v>120</v>
      </c>
      <c r="C12" s="58">
        <v>1</v>
      </c>
      <c r="D12" s="62">
        <v>12</v>
      </c>
      <c r="E12" s="228"/>
      <c r="F12" s="225">
        <f>K2</f>
        <v>0</v>
      </c>
      <c r="G12" s="33">
        <f>IF(支出経費の明細等!AO2="定額",ROUNDDOWN(F12*1/1,0),ROUNDDOWN(F12*2/3,0))</f>
        <v>0</v>
      </c>
      <c r="H12" s="32">
        <f>ROUNDDOWN(G12/3,0)</f>
        <v>0</v>
      </c>
      <c r="I12" s="32">
        <f>G12</f>
        <v>0</v>
      </c>
      <c r="J12" s="67"/>
      <c r="K12" s="67"/>
      <c r="L12" s="32">
        <f>IF(I20&lt;=G20,I12,"")</f>
        <v>0</v>
      </c>
      <c r="M12" s="27"/>
      <c r="N12" s="32" t="str">
        <f>IF(I20&lt;=G20,"",IF(I12&gt;G20,G20,I12))</f>
        <v/>
      </c>
      <c r="O12" s="224"/>
      <c r="P12" s="32" t="str">
        <f>IF(I20&lt;=G20,"",G20-P16)</f>
        <v/>
      </c>
      <c r="Q12" s="64"/>
    </row>
    <row r="13" spans="1:24" x14ac:dyDescent="0.15">
      <c r="D13" s="62">
        <v>13</v>
      </c>
      <c r="E13" s="228"/>
      <c r="F13" s="225"/>
      <c r="G13" s="92"/>
      <c r="H13" s="90">
        <f>ROUNDDOWN(G12/3,3)</f>
        <v>0</v>
      </c>
      <c r="I13" s="32"/>
      <c r="J13" s="67"/>
      <c r="K13" s="67"/>
      <c r="L13" s="32"/>
      <c r="M13" s="27"/>
      <c r="N13" s="32"/>
      <c r="O13" s="224"/>
      <c r="P13" s="32"/>
      <c r="Q13" s="64"/>
    </row>
    <row r="14" spans="1:24" x14ac:dyDescent="0.15">
      <c r="D14" s="62">
        <v>14</v>
      </c>
      <c r="E14" s="228"/>
      <c r="F14" s="225"/>
      <c r="G14" s="92">
        <f>IF(支出経費の明細等!AO2="定額",ROUNDDOWN(F12*1/1,3),ROUNDDOWN(F12*2/3,3)) - G12</f>
        <v>0</v>
      </c>
      <c r="H14" s="90">
        <f>ROUNDDOWN(G12/3,3) - H12</f>
        <v>0</v>
      </c>
      <c r="I14" s="90">
        <f>G14</f>
        <v>0</v>
      </c>
      <c r="J14" s="67"/>
      <c r="K14" s="67"/>
      <c r="L14" s="32"/>
      <c r="M14" s="27"/>
      <c r="N14" s="32"/>
      <c r="O14" s="224"/>
      <c r="P14" s="32"/>
      <c r="Q14" s="64"/>
    </row>
    <row r="15" spans="1:24" ht="28.35" customHeight="1" x14ac:dyDescent="0.15">
      <c r="D15" s="62">
        <v>15</v>
      </c>
      <c r="E15" s="226" t="s">
        <v>121</v>
      </c>
      <c r="F15" s="34" t="s">
        <v>122</v>
      </c>
      <c r="G15" s="31" t="str">
        <f>IF(支出経費の明細等!AO2="定額","c*1/1","c*2/3")</f>
        <v>c*2/3</v>
      </c>
      <c r="H15" s="35" t="str">
        <f>IF(支出経費の明細等!AO2="定額","a*1/3","a*2/9")</f>
        <v>a*2/9</v>
      </c>
      <c r="I15" s="124" t="s">
        <v>123</v>
      </c>
      <c r="J15" s="35" t="s">
        <v>124</v>
      </c>
      <c r="K15" s="27"/>
      <c r="L15" s="35" t="s">
        <v>125</v>
      </c>
      <c r="M15" s="27"/>
      <c r="N15" s="35" t="s">
        <v>125</v>
      </c>
      <c r="O15" s="224"/>
      <c r="P15" s="35" t="s">
        <v>125</v>
      </c>
      <c r="Q15" s="64"/>
    </row>
    <row r="16" spans="1:24" x14ac:dyDescent="0.15">
      <c r="D16" s="62">
        <v>16</v>
      </c>
      <c r="E16" s="227"/>
      <c r="F16" s="225">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24"/>
      <c r="P16" s="32" t="str">
        <f>IF(I20&lt;=G20,"",IF(ROUNDDOWN(G20/4,0)&gt;I16,I16,ROUNDDOWN(G20/4,0)))</f>
        <v/>
      </c>
      <c r="Q16" s="64"/>
    </row>
    <row r="17" spans="4:17" x14ac:dyDescent="0.15">
      <c r="D17" s="62">
        <v>17</v>
      </c>
      <c r="E17" s="227"/>
      <c r="F17" s="225"/>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24"/>
      <c r="P17" s="32"/>
      <c r="Q17" s="64"/>
    </row>
    <row r="18" spans="4:17" x14ac:dyDescent="0.15">
      <c r="D18" s="62">
        <v>18</v>
      </c>
      <c r="E18" s="227"/>
      <c r="F18" s="225"/>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24"/>
      <c r="P18" s="32"/>
      <c r="Q18" s="64"/>
    </row>
    <row r="19" spans="4:17" x14ac:dyDescent="0.15">
      <c r="D19" s="62">
        <v>19</v>
      </c>
      <c r="E19" s="27"/>
      <c r="F19" s="27"/>
      <c r="G19" s="87" t="s">
        <v>126</v>
      </c>
      <c r="H19" s="35" t="s">
        <v>127</v>
      </c>
      <c r="I19" s="88" t="s">
        <v>128</v>
      </c>
      <c r="J19" s="123" t="s">
        <v>129</v>
      </c>
      <c r="K19" s="27"/>
      <c r="L19" s="36" t="s">
        <v>129</v>
      </c>
      <c r="M19" s="27"/>
      <c r="N19" s="36" t="s">
        <v>129</v>
      </c>
      <c r="O19" s="224"/>
      <c r="P19" s="36" t="s">
        <v>129</v>
      </c>
      <c r="Q19" s="64"/>
    </row>
    <row r="20" spans="4:17" x14ac:dyDescent="0.15">
      <c r="D20" s="62">
        <v>20</v>
      </c>
      <c r="E20" s="27"/>
      <c r="F20" s="27"/>
      <c r="G20" s="225">
        <f>E2</f>
        <v>1000000</v>
      </c>
      <c r="H20" s="37">
        <f>ROUNDDOWN(G20/4,0)</f>
        <v>250000</v>
      </c>
      <c r="I20" s="89">
        <f>I12+I16</f>
        <v>0</v>
      </c>
      <c r="J20" s="97">
        <f>IF(G20&gt;I20+J22,I20+J22,G20)</f>
        <v>0</v>
      </c>
      <c r="K20" s="38"/>
      <c r="L20" s="32">
        <f>IF(I20&lt;=G20,I20,"")</f>
        <v>0</v>
      </c>
      <c r="M20" s="27"/>
      <c r="N20" s="32" t="str">
        <f>IF(I20&lt;=G20,"",N12+N16)</f>
        <v/>
      </c>
      <c r="O20" s="224"/>
      <c r="P20" s="32" t="str">
        <f>IF(I20&lt;=G20,"",P12+P16)</f>
        <v/>
      </c>
      <c r="Q20" s="64"/>
    </row>
    <row r="21" spans="4:17" x14ac:dyDescent="0.15">
      <c r="D21" s="62">
        <v>21</v>
      </c>
      <c r="E21" s="27"/>
      <c r="F21" s="27"/>
      <c r="G21" s="225"/>
      <c r="H21" s="91">
        <f>ROUNDDOWN(G20/4,3)</f>
        <v>250000</v>
      </c>
      <c r="I21" s="115"/>
      <c r="J21" s="81"/>
      <c r="K21" s="38"/>
      <c r="L21" s="63"/>
      <c r="M21" s="27"/>
      <c r="N21" s="63"/>
      <c r="O21" s="85"/>
      <c r="P21" s="63"/>
      <c r="Q21" s="64"/>
    </row>
    <row r="22" spans="4:17" x14ac:dyDescent="0.15">
      <c r="D22" s="62">
        <v>22</v>
      </c>
      <c r="E22" s="27"/>
      <c r="F22" s="27"/>
      <c r="G22" s="225"/>
      <c r="H22" s="91">
        <f>ROUNDDOWN(G20/4,3) - H20</f>
        <v>0</v>
      </c>
      <c r="I22" s="93">
        <f>I14+I18</f>
        <v>0</v>
      </c>
      <c r="J22" s="122">
        <f>IF(I20&lt;G20,IF(I22&gt;=1,1,0),0)</f>
        <v>0</v>
      </c>
      <c r="K22" s="38" t="s">
        <v>130</v>
      </c>
      <c r="L22" s="63"/>
      <c r="M22" s="27"/>
      <c r="N22" s="63"/>
      <c r="O22" s="85"/>
      <c r="P22" s="63"/>
      <c r="Q22" s="64"/>
    </row>
    <row r="23" spans="4:17" x14ac:dyDescent="0.15">
      <c r="D23" s="62">
        <v>23</v>
      </c>
      <c r="E23" s="69"/>
      <c r="F23" s="69"/>
      <c r="G23" s="70"/>
      <c r="H23" s="70"/>
      <c r="I23" s="70"/>
      <c r="J23" s="69"/>
      <c r="K23" s="69"/>
      <c r="L23" s="69"/>
      <c r="M23" s="69"/>
      <c r="N23" s="69"/>
      <c r="O23" s="69"/>
      <c r="P23" s="69"/>
      <c r="Q23" s="71"/>
    </row>
    <row r="24" spans="4:17" x14ac:dyDescent="0.15">
      <c r="D24" s="59"/>
      <c r="E24" s="72"/>
      <c r="F24" s="72"/>
      <c r="G24" s="73"/>
      <c r="H24" s="73"/>
      <c r="I24" s="73"/>
      <c r="J24" s="72"/>
      <c r="K24" s="74"/>
      <c r="L24" s="27"/>
      <c r="M24" s="27"/>
      <c r="N24" s="27"/>
      <c r="O24" s="27"/>
      <c r="P24" s="27"/>
    </row>
    <row r="25" spans="4:17" x14ac:dyDescent="0.15">
      <c r="D25" s="78" t="s">
        <v>131</v>
      </c>
      <c r="F25" s="27"/>
      <c r="G25" s="27"/>
      <c r="H25" s="63"/>
      <c r="I25" s="63"/>
      <c r="J25" s="63"/>
      <c r="K25" s="79"/>
      <c r="L25" s="27"/>
      <c r="M25" s="27"/>
      <c r="N25" s="27"/>
      <c r="O25" s="27"/>
      <c r="P25" s="27"/>
      <c r="Q25" s="27"/>
    </row>
    <row r="26" spans="4:17" x14ac:dyDescent="0.15">
      <c r="D26" s="78"/>
      <c r="F26" s="27"/>
      <c r="G26" s="27"/>
      <c r="H26" s="63"/>
      <c r="I26" s="63"/>
      <c r="J26" s="63"/>
      <c r="K26" s="79"/>
      <c r="L26" s="27"/>
      <c r="M26" s="27"/>
      <c r="N26" s="27"/>
      <c r="O26" s="27"/>
      <c r="P26" s="27"/>
      <c r="Q26" s="27"/>
    </row>
    <row r="27" spans="4:17" x14ac:dyDescent="0.15">
      <c r="D27" s="62"/>
      <c r="E27" s="20" t="s">
        <v>15</v>
      </c>
      <c r="F27" s="27"/>
      <c r="G27" s="27" t="s">
        <v>113</v>
      </c>
      <c r="H27" s="27"/>
      <c r="I27" s="27" t="s">
        <v>114</v>
      </c>
      <c r="J27" s="63"/>
      <c r="K27" s="79"/>
      <c r="L27" s="27"/>
      <c r="M27" s="27"/>
      <c r="N27" s="27"/>
      <c r="O27" s="27"/>
      <c r="P27" s="27"/>
      <c r="Q27" s="27"/>
    </row>
    <row r="28" spans="4:17" x14ac:dyDescent="0.15">
      <c r="D28" s="62"/>
      <c r="E28" s="30" t="s">
        <v>119</v>
      </c>
      <c r="F28" s="27"/>
      <c r="G28" s="30" t="s">
        <v>119</v>
      </c>
      <c r="H28" s="224" t="s">
        <v>20</v>
      </c>
      <c r="I28" s="30" t="s">
        <v>119</v>
      </c>
      <c r="J28" s="63"/>
      <c r="K28" s="79"/>
      <c r="L28" s="27"/>
      <c r="M28" s="27"/>
      <c r="N28" s="27"/>
      <c r="O28" s="27"/>
      <c r="P28" s="27"/>
      <c r="Q28" s="27"/>
    </row>
    <row r="29" spans="4:17" ht="17.25" x14ac:dyDescent="0.15">
      <c r="D29" s="62">
        <v>29</v>
      </c>
      <c r="E29" s="40" t="str">
        <f>IF(支出経費の明細等!AE12=0,"×",IF(支出経費の明細等!AE12&lt;I29,"×",IF(支出経費の明細等!AE12&gt;G29,"×","〇")))</f>
        <v>×</v>
      </c>
      <c r="F29">
        <v>29</v>
      </c>
      <c r="G29" s="32">
        <f>IF(I20&lt;=G20,I12,IF(I12&gt;G20,G20,I12))</f>
        <v>0</v>
      </c>
      <c r="H29" s="224"/>
      <c r="I29" s="32">
        <f>IF(I20&lt;=G20,I12,G20-P16)</f>
        <v>0</v>
      </c>
      <c r="J29" s="63"/>
      <c r="K29" s="79"/>
      <c r="L29" s="27"/>
      <c r="M29" s="27"/>
      <c r="N29" s="27"/>
      <c r="O29" s="27"/>
      <c r="P29" s="27"/>
      <c r="Q29" s="27"/>
    </row>
    <row r="30" spans="4:17" x14ac:dyDescent="0.15">
      <c r="D30" s="62"/>
      <c r="E30" s="35" t="s">
        <v>125</v>
      </c>
      <c r="G30" s="35" t="s">
        <v>125</v>
      </c>
      <c r="H30" s="224"/>
      <c r="I30" s="35" t="s">
        <v>125</v>
      </c>
      <c r="K30" s="64"/>
    </row>
    <row r="31" spans="4:17" ht="17.25" x14ac:dyDescent="0.15">
      <c r="D31" s="62">
        <v>30</v>
      </c>
      <c r="E31" s="40" t="str">
        <f>IF(支出経費の明細等!AE14&gt;I31,"×",IF(支出経費の明細等!AE14&lt;G31,"×","〇"))</f>
        <v>〇</v>
      </c>
      <c r="F31">
        <v>30</v>
      </c>
      <c r="G31" s="32">
        <f>IF(I20&lt;=G20,I16,G20-N12)</f>
        <v>0</v>
      </c>
      <c r="H31" s="224"/>
      <c r="I31" s="32">
        <f>IF(I20&lt;=G20,I16,IF(ROUNDDOWN(G20/4,0)&gt;I16,I16,ROUNDDOWN(G20/4,0)))</f>
        <v>0</v>
      </c>
      <c r="K31" s="64"/>
    </row>
    <row r="32" spans="4:17" x14ac:dyDescent="0.15">
      <c r="D32" s="62"/>
      <c r="E32" s="36" t="s">
        <v>129</v>
      </c>
      <c r="G32" s="36" t="s">
        <v>129</v>
      </c>
      <c r="H32" s="224"/>
      <c r="I32" s="36" t="s">
        <v>129</v>
      </c>
      <c r="K32" s="64"/>
    </row>
    <row r="33" spans="4:11" ht="17.25" x14ac:dyDescent="0.15">
      <c r="D33" s="62">
        <v>33</v>
      </c>
      <c r="E33" s="40" t="s">
        <v>132</v>
      </c>
      <c r="F33">
        <v>33</v>
      </c>
      <c r="G33" s="32">
        <f>IF(I20&lt;=G20,I20,N12+N16)</f>
        <v>0</v>
      </c>
      <c r="H33" s="224"/>
      <c r="I33" s="32">
        <f>IF(I20&lt;=G20,I20,I29+I31)</f>
        <v>0</v>
      </c>
      <c r="K33" s="64"/>
    </row>
    <row r="34" spans="4:11" ht="17.25" x14ac:dyDescent="0.15">
      <c r="D34" s="75" t="s">
        <v>84</v>
      </c>
      <c r="E34" s="40" t="str">
        <f>IF(支出経費の明細等!AE12="","×",IF(支出経費の明細等!AE12=0,"×",IF(支出経費の明細等!AE16&lt;支出経費の明細等!AE14*4,"×","〇")))</f>
        <v>×</v>
      </c>
      <c r="K34" s="64"/>
    </row>
    <row r="35" spans="4:11" x14ac:dyDescent="0.15">
      <c r="D35" s="62"/>
      <c r="K35" s="64"/>
    </row>
    <row r="36" spans="4:11" x14ac:dyDescent="0.15">
      <c r="D36" s="62"/>
      <c r="G36" s="1" t="s">
        <v>133</v>
      </c>
      <c r="H36" s="1"/>
      <c r="I36" s="222" t="s">
        <v>17</v>
      </c>
      <c r="J36" s="223"/>
      <c r="K36" s="64"/>
    </row>
    <row r="37" spans="4:11" ht="13.5" customHeight="1" x14ac:dyDescent="0.15">
      <c r="D37" s="120" t="s">
        <v>134</v>
      </c>
      <c r="E37" s="119" t="str">
        <f>IF(支出経費の明細等!AO3="200万円(直接被害)","200万",(IF(支出経費の明細等!AO3="100万円(間接被害)","100万","選択してください")))</f>
        <v>選択してください</v>
      </c>
      <c r="F37" s="82" t="s">
        <v>135</v>
      </c>
      <c r="G37" s="1" t="s">
        <v>136</v>
      </c>
      <c r="H37" s="56">
        <f>K2</f>
        <v>0</v>
      </c>
      <c r="I37" s="220" t="s">
        <v>137</v>
      </c>
      <c r="J37" s="221"/>
      <c r="K37" s="64"/>
    </row>
    <row r="38" spans="4:11" x14ac:dyDescent="0.15">
      <c r="D38" s="62" t="s">
        <v>138</v>
      </c>
      <c r="E38" s="95" t="str">
        <f>IF(OR(支出経費の明細等!AO3="200万円(直接被害)",支出経費の明細等!AO3="100万円(間接被害)"),DBCS(E37)&amp;"円",DBCS(E37))</f>
        <v>選択してください</v>
      </c>
      <c r="F38" s="82" t="s">
        <v>139</v>
      </c>
      <c r="G38" s="1" t="s">
        <v>140</v>
      </c>
      <c r="H38" s="32">
        <f>支出経費の明細等!$AE$12</f>
        <v>0</v>
      </c>
      <c r="I38" s="80">
        <f>IF(AND(H37=0,H38=0),0,IF(OR(H37=0,H37=""),"",ROUNDDOWN(H38*100/H37,2)))</f>
        <v>0</v>
      </c>
      <c r="J38" s="1" t="str">
        <f>IF(支出経費の明細等!AE12="","",IF(I38="","",TEXT(I38,"##0.00")&amp;"%"))</f>
        <v/>
      </c>
      <c r="K38" s="64"/>
    </row>
    <row r="39" spans="4:11" x14ac:dyDescent="0.15">
      <c r="D39" s="62" t="s">
        <v>30</v>
      </c>
      <c r="E39" s="63" t="str">
        <f>IF(H8="0","選択してください",IF(支出経費の明細等!AO2="定額","定額",H8))</f>
        <v>選択してください</v>
      </c>
      <c r="F39" s="82" t="s">
        <v>141</v>
      </c>
      <c r="G39" s="1" t="s">
        <v>142</v>
      </c>
      <c r="H39" s="56">
        <f>Q2</f>
        <v>0</v>
      </c>
      <c r="I39" s="220" t="s">
        <v>143</v>
      </c>
      <c r="J39" s="221"/>
      <c r="K39" s="64"/>
    </row>
    <row r="40" spans="4:11" x14ac:dyDescent="0.15">
      <c r="D40" s="62" t="s">
        <v>138</v>
      </c>
      <c r="E40" s="95" t="str">
        <f>IF(支出経費の明細等!AO2="３分の２以内",DBCS(E39)&amp;"以内",DBCS(E39))</f>
        <v>選択してください</v>
      </c>
      <c r="F40" s="82" t="s">
        <v>144</v>
      </c>
      <c r="G40" s="1" t="s">
        <v>145</v>
      </c>
      <c r="H40" s="81">
        <f>H42-H38</f>
        <v>0</v>
      </c>
      <c r="I40" s="80" t="str">
        <f>IF(H41=0,"",IF(AND(H39=0,H40=0),0,IF(OR(H39=0,H39=""),"",ROUNDDOWN(H40*100/H39,2))))</f>
        <v/>
      </c>
      <c r="J40" s="1" t="str">
        <f>IF(支出経費の明細等!AE12="","",IF(I40="","",TEXT(I40,"##0.00")&amp;"%"))</f>
        <v/>
      </c>
      <c r="K40" s="64"/>
    </row>
    <row r="41" spans="4:11" x14ac:dyDescent="0.15">
      <c r="D41" s="132" t="s">
        <v>146</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147</v>
      </c>
      <c r="G41" s="57" t="s">
        <v>148</v>
      </c>
      <c r="H41" s="56">
        <f>D2</f>
        <v>0</v>
      </c>
      <c r="I41" s="220" t="s">
        <v>149</v>
      </c>
      <c r="J41" s="221"/>
      <c r="K41" s="64"/>
    </row>
    <row r="42" spans="4:11" x14ac:dyDescent="0.15">
      <c r="D42" s="62"/>
      <c r="F42" s="82" t="s">
        <v>150</v>
      </c>
      <c r="G42" s="1" t="s">
        <v>151</v>
      </c>
      <c r="H42" s="56">
        <f>H2</f>
        <v>0</v>
      </c>
      <c r="I42" s="80" t="str">
        <f>IF(H41=0,"",IF(H40=0,0,IF(OR(H42=0,H42="",H39=0,H39=""),"",ROUNDDOWN(H40*100/H42,2))))</f>
        <v/>
      </c>
      <c r="J42" s="1" t="str">
        <f>IF(支出経費の明細等!AE12="","",IF(I42="","",TEXT(I42,"##0.00") &amp; "%"))</f>
        <v/>
      </c>
      <c r="K42" s="64"/>
    </row>
    <row r="43" spans="4:11" x14ac:dyDescent="0.15">
      <c r="D43" s="68"/>
      <c r="E43" s="76"/>
      <c r="F43" s="76"/>
      <c r="G43" s="76"/>
      <c r="H43" s="76"/>
      <c r="I43" s="76"/>
      <c r="J43" s="76"/>
      <c r="K43" s="71"/>
    </row>
    <row r="44" spans="4:11" x14ac:dyDescent="0.15">
      <c r="D44" s="59"/>
      <c r="E44" s="60"/>
      <c r="F44" s="60"/>
      <c r="G44" s="60"/>
      <c r="H44" s="60"/>
      <c r="I44" s="60"/>
      <c r="J44" s="60"/>
      <c r="K44" s="61"/>
    </row>
    <row r="45" spans="4:11" x14ac:dyDescent="0.15">
      <c r="D45" s="78" t="s">
        <v>152</v>
      </c>
      <c r="K45" s="64"/>
    </row>
    <row r="46" spans="4:11" x14ac:dyDescent="0.15">
      <c r="D46" s="96" t="s">
        <v>153</v>
      </c>
      <c r="E46" s="95" t="str">
        <f>IF(J22=0,"","※")</f>
        <v/>
      </c>
      <c r="K46" s="64"/>
    </row>
    <row r="47" spans="4:11" x14ac:dyDescent="0.15">
      <c r="D47" s="78"/>
      <c r="K47" s="64"/>
    </row>
    <row r="48" spans="4:11" x14ac:dyDescent="0.15">
      <c r="D48" s="62" t="s">
        <v>154</v>
      </c>
      <c r="E48" s="95" t="str">
        <f>IF(F16=0,"",IF(F12=0,"ウェブサイト関連費のみでの申請はできません",""))</f>
        <v/>
      </c>
      <c r="K48" s="64"/>
    </row>
    <row r="49" spans="4:11" x14ac:dyDescent="0.15">
      <c r="D49" s="62" t="s">
        <v>155</v>
      </c>
      <c r="E49" s="95" t="str">
        <f>IF(U2="○","","設備処分費が、(5)補助対象経費合計の1/2を超えています")</f>
        <v/>
      </c>
      <c r="K49" s="64"/>
    </row>
    <row r="50" spans="4:11" x14ac:dyDescent="0.15">
      <c r="D50" s="62"/>
      <c r="K50" s="64"/>
    </row>
    <row r="51" spans="4:11" x14ac:dyDescent="0.15">
      <c r="D51" s="62"/>
      <c r="K51" s="64"/>
    </row>
    <row r="52" spans="4:11" x14ac:dyDescent="0.15">
      <c r="D52" s="62"/>
      <c r="K52" s="64"/>
    </row>
    <row r="53" spans="4:11" x14ac:dyDescent="0.15">
      <c r="D53" s="62"/>
      <c r="K53" s="64"/>
    </row>
    <row r="54" spans="4:11" x14ac:dyDescent="0.15">
      <c r="D54" s="62"/>
      <c r="K54" s="64"/>
    </row>
    <row r="55" spans="4:11" x14ac:dyDescent="0.15">
      <c r="D55" s="105"/>
      <c r="E55" s="106"/>
      <c r="F55" s="106"/>
      <c r="G55" s="106"/>
      <c r="H55" s="106"/>
      <c r="I55" s="106"/>
      <c r="J55" s="106"/>
      <c r="K55" s="107"/>
    </row>
    <row r="56" spans="4:11" x14ac:dyDescent="0.15">
      <c r="D56" s="108" t="s">
        <v>156</v>
      </c>
      <c r="E56" s="104"/>
      <c r="F56" s="104"/>
      <c r="G56" s="104"/>
      <c r="H56" s="104"/>
      <c r="I56" s="104"/>
      <c r="J56" s="104"/>
      <c r="K56" s="109"/>
    </row>
    <row r="57" spans="4:11" x14ac:dyDescent="0.15">
      <c r="D57" s="114" t="str">
        <f>IF(支出経費の明細等!G31=支出経費の明細等!AE15,"〇","×")</f>
        <v>〇</v>
      </c>
      <c r="E57" s="104"/>
      <c r="F57" s="104"/>
      <c r="G57" s="104"/>
      <c r="H57" s="104"/>
      <c r="I57" s="104"/>
      <c r="J57" s="104"/>
      <c r="K57" s="109"/>
    </row>
    <row r="58" spans="4:11" x14ac:dyDescent="0.15">
      <c r="D58" s="110"/>
      <c r="E58" s="104"/>
      <c r="F58" s="104"/>
      <c r="G58" s="104"/>
      <c r="H58" s="104"/>
      <c r="I58" s="104"/>
      <c r="J58" s="104"/>
      <c r="K58" s="109"/>
    </row>
    <row r="59" spans="4:11" x14ac:dyDescent="0.15">
      <c r="D59" s="110"/>
      <c r="E59" s="104"/>
      <c r="F59" s="104"/>
      <c r="G59" s="104"/>
      <c r="H59" s="104"/>
      <c r="I59" s="104"/>
      <c r="J59" s="104"/>
      <c r="K59" s="109"/>
    </row>
    <row r="60" spans="4:11" x14ac:dyDescent="0.15">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5174CEE66134292EE3CA06DFCD822" ma:contentTypeVersion="0" ma:contentTypeDescription="新しいドキュメントを作成します。" ma:contentTypeScope="" ma:versionID="1dbfa5a47e7fec5a187691aa560b611a">
  <xsd:schema xmlns:xsd="http://www.w3.org/2001/XMLSchema" xmlns:xs="http://www.w3.org/2001/XMLSchema" xmlns:p="http://schemas.microsoft.com/office/2006/metadata/properties" targetNamespace="http://schemas.microsoft.com/office/2006/metadata/properties" ma:root="true" ma:fieldsID="e0e46738973ce63e7373d6040de515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schemas.microsoft.com/office/2006/metadata/properties"/>
    <ds:schemaRef ds:uri="246f645e-eb11-49e5-88cf-6f9b7fe3435b"/>
    <ds:schemaRef ds:uri="http://schemas.microsoft.com/office/infopath/2007/PartnerControls"/>
    <ds:schemaRef ds:uri="http://schemas.microsoft.com/office/2006/documentManagement/types"/>
    <ds:schemaRef ds:uri="http://schemas.openxmlformats.org/package/2006/metadata/core-properties"/>
    <ds:schemaRef ds:uri="fec077ae-785b-41b0-a45f-e22e30d280e9"/>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ECEADAD6-9206-494B-8AC6-47D9F462AB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徹也</dc:creator>
  <cp:keywords/>
  <dc:description/>
  <cp:lastModifiedBy>内山 祐樹</cp:lastModifiedBy>
  <cp:revision/>
  <dcterms:created xsi:type="dcterms:W3CDTF">2020-03-24T00:10:15Z</dcterms:created>
  <dcterms:modified xsi:type="dcterms:W3CDTF">2025-03-19T10:57:35Z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0x010100A235174CEE66134292EE3CA06DFCD822</vt:lpwstr>
  </property>
  <property fmtid="{D5CDD505-2E9C-101B-9397-08002B2CF9AE}" pid="3" name="MediaServiceImageTags">
    <vt:lpwstr/>
  </property>
</Properties>
</file>