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https://jskbh-my.sharepoint.com/personal/ymatsu_jskbh_info/Documents/災害支援枠チーム/JBD管理用/９次/送付書類_連携書類/20260123_公募開始時/"/>
    </mc:Choice>
  </mc:AlternateContent>
  <xr:revisionPtr revIDLastSave="17" documentId="8_{A55A61C3-9060-4940-BDB4-DBF23137AD4E}" xr6:coauthVersionLast="47" xr6:coauthVersionMax="47" xr10:uidLastSave="{3B9643C5-BC54-4886-84F7-68D70F1080AB}"/>
  <bookViews>
    <workbookView xWindow="-28920" yWindow="-105" windowWidth="29040" windowHeight="15720" xr2:uid="{00000000-000D-0000-FFFF-FFFF00000000}"/>
  </bookViews>
  <sheets>
    <sheet name="支出経費の明細等" sheetId="20" r:id="rId1"/>
    <sheet name="ExpenseCategoryList" sheetId="2" state="hidden" r:id="rId2"/>
  </sheets>
  <definedNames>
    <definedName name="_Hlk3285324" localSheetId="0">支出経費の明細等!$A$47</definedName>
    <definedName name="_xlnm.Print_Area" localSheetId="0">支出経費の明細等!$A$2:$AK$69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42" i="20" l="1"/>
  <c r="T2" i="2"/>
  <c r="H10" i="2" l="1"/>
  <c r="DG28" i="20" l="1"/>
  <c r="DF28" i="20"/>
  <c r="DE28" i="20"/>
  <c r="DD28" i="20"/>
  <c r="DG27" i="20"/>
  <c r="DF27" i="20"/>
  <c r="DE27" i="20"/>
  <c r="DD27" i="20"/>
  <c r="DG26" i="20"/>
  <c r="DF26" i="20"/>
  <c r="DE26" i="20"/>
  <c r="DD26" i="20"/>
  <c r="DG25" i="20"/>
  <c r="DF25" i="20"/>
  <c r="DE25" i="20"/>
  <c r="DD25" i="20"/>
  <c r="DG24" i="20"/>
  <c r="DF24" i="20"/>
  <c r="DE24" i="20"/>
  <c r="DD24" i="20"/>
  <c r="DG29" i="20"/>
  <c r="DF29" i="20"/>
  <c r="DE29" i="20"/>
  <c r="DD29" i="20"/>
  <c r="DG23" i="20"/>
  <c r="DF23" i="20"/>
  <c r="DE23" i="20"/>
  <c r="DD23" i="20"/>
  <c r="DG22" i="20"/>
  <c r="DF22" i="20"/>
  <c r="DE22" i="20"/>
  <c r="DD22" i="20"/>
  <c r="DG21" i="20"/>
  <c r="DF21" i="20"/>
  <c r="DE21" i="20"/>
  <c r="DD21" i="20"/>
  <c r="DG20" i="20"/>
  <c r="DF20" i="20"/>
  <c r="DE20" i="20"/>
  <c r="DD20" i="20"/>
  <c r="DG34" i="20"/>
  <c r="DF34" i="20"/>
  <c r="DE34" i="20"/>
  <c r="DD34" i="20"/>
  <c r="DG33" i="20"/>
  <c r="DF33" i="20"/>
  <c r="DE33" i="20"/>
  <c r="DD33" i="20"/>
  <c r="DG32" i="20"/>
  <c r="DF32" i="20"/>
  <c r="DE32" i="20"/>
  <c r="DD32" i="20"/>
  <c r="DG31" i="20"/>
  <c r="DF31" i="20"/>
  <c r="DE31" i="20"/>
  <c r="DD31" i="20"/>
  <c r="DG30" i="20"/>
  <c r="DF30" i="20"/>
  <c r="DE30" i="20"/>
  <c r="DD30" i="20"/>
  <c r="DG19" i="20"/>
  <c r="DF19" i="20"/>
  <c r="DE19" i="20"/>
  <c r="DD19" i="20"/>
  <c r="DG18" i="20"/>
  <c r="DF18" i="20"/>
  <c r="DE18" i="20"/>
  <c r="DD18" i="20"/>
  <c r="DG17" i="20"/>
  <c r="DF17" i="20"/>
  <c r="DE17" i="20"/>
  <c r="DD17" i="20"/>
  <c r="DG16" i="20"/>
  <c r="DF16" i="20"/>
  <c r="DE16" i="20"/>
  <c r="DD16" i="20"/>
  <c r="DG15" i="20"/>
  <c r="DF15" i="20"/>
  <c r="DE15" i="20"/>
  <c r="DD15" i="20"/>
  <c r="DG14" i="20"/>
  <c r="DF14" i="20"/>
  <c r="DE14" i="20"/>
  <c r="DD14" i="20"/>
  <c r="DG13" i="20"/>
  <c r="DF13" i="20"/>
  <c r="DE13" i="20"/>
  <c r="DD13" i="20"/>
  <c r="DG12" i="20"/>
  <c r="DF12" i="20"/>
  <c r="DE12" i="20"/>
  <c r="DD12" i="20"/>
  <c r="DG11" i="20"/>
  <c r="DF11" i="20"/>
  <c r="DE11" i="20"/>
  <c r="DD11" i="20"/>
  <c r="DG10" i="20"/>
  <c r="DF10" i="20"/>
  <c r="DE10" i="20"/>
  <c r="DD10" i="20"/>
  <c r="E41" i="2" l="1"/>
  <c r="AN4" i="20" l="1"/>
  <c r="E37" i="2"/>
  <c r="E38" i="2" s="1"/>
  <c r="W2" i="2"/>
  <c r="E2" i="2"/>
  <c r="G53" i="20" l="1"/>
  <c r="H9" i="2"/>
  <c r="H15" i="2" l="1"/>
  <c r="H11" i="2"/>
  <c r="G15" i="2"/>
  <c r="G11" i="2"/>
  <c r="V2" i="2" l="1"/>
  <c r="X2" i="2" l="1"/>
  <c r="H8" i="2"/>
  <c r="E39" i="2" s="1"/>
  <c r="E40" i="2" l="1"/>
  <c r="G56" i="20" l="1"/>
  <c r="H38" i="2" l="1"/>
  <c r="Q2" i="2"/>
  <c r="F16" i="2" s="1"/>
  <c r="K2" i="2"/>
  <c r="F12" i="2" s="1"/>
  <c r="G20" i="2"/>
  <c r="AM41" i="20"/>
  <c r="DG35" i="20"/>
  <c r="DF35" i="20"/>
  <c r="DE35" i="20"/>
  <c r="DD35" i="20"/>
  <c r="DG9" i="20"/>
  <c r="DF9" i="20"/>
  <c r="DE9" i="20"/>
  <c r="DD9" i="20"/>
  <c r="DG8" i="20"/>
  <c r="DF8" i="20"/>
  <c r="DE8" i="20"/>
  <c r="DD8" i="20"/>
  <c r="DG7" i="20"/>
  <c r="DF7" i="20"/>
  <c r="DE7" i="20"/>
  <c r="DD7" i="20"/>
  <c r="DG6" i="20"/>
  <c r="DF6" i="20"/>
  <c r="DE6" i="20"/>
  <c r="DD6" i="20"/>
  <c r="G12" i="2" l="1"/>
  <c r="G14" i="2" s="1"/>
  <c r="H17" i="2"/>
  <c r="H16" i="2"/>
  <c r="H18" i="2" s="1"/>
  <c r="G16" i="2"/>
  <c r="G18" i="2" s="1"/>
  <c r="G17" i="2"/>
  <c r="H37" i="2"/>
  <c r="I38" i="2" s="1"/>
  <c r="J38" i="2" s="1"/>
  <c r="AO37" i="20" s="1"/>
  <c r="AE38" i="20"/>
  <c r="L2" i="2" s="1"/>
  <c r="H39" i="2"/>
  <c r="E48" i="2"/>
  <c r="AE36" i="20"/>
  <c r="I2" i="2" s="1"/>
  <c r="AN44" i="20"/>
  <c r="AQ44" i="20" l="1"/>
  <c r="D2" i="2"/>
  <c r="H20" i="2"/>
  <c r="H21" i="2"/>
  <c r="H41" i="2" l="1"/>
  <c r="AE40" i="20"/>
  <c r="F2" i="2" s="1"/>
  <c r="H12" i="2"/>
  <c r="J16" i="2" s="1"/>
  <c r="I12" i="2"/>
  <c r="I14" i="2"/>
  <c r="H13" i="2"/>
  <c r="J17" i="2" s="1"/>
  <c r="H22" i="2"/>
  <c r="I17" i="2" l="1"/>
  <c r="I16" i="2"/>
  <c r="I20" i="2" s="1"/>
  <c r="H14" i="2"/>
  <c r="J18" i="2" s="1"/>
  <c r="I18" i="2" s="1"/>
  <c r="D57" i="2"/>
  <c r="AM56" i="20" s="1"/>
  <c r="G2" i="2"/>
  <c r="S2" i="2"/>
  <c r="U2" i="2" s="1"/>
  <c r="E49" i="2" s="1"/>
  <c r="AM46" i="20" s="1"/>
  <c r="N12" i="2" l="1"/>
  <c r="G31" i="2" s="1"/>
  <c r="I22" i="2"/>
  <c r="J22" i="2" s="1"/>
  <c r="L20" i="2"/>
  <c r="I31" i="2"/>
  <c r="P16" i="2"/>
  <c r="I29" i="2" s="1"/>
  <c r="L16" i="2"/>
  <c r="G29" i="2"/>
  <c r="AR37" i="20" s="1"/>
  <c r="L12" i="2"/>
  <c r="I33" i="2" l="1"/>
  <c r="J20" i="2"/>
  <c r="AE41" i="20" s="1"/>
  <c r="N16" i="2"/>
  <c r="N20" i="2" s="1"/>
  <c r="P12" i="2"/>
  <c r="P20" i="2" s="1"/>
  <c r="E29" i="2"/>
  <c r="AM37" i="20" s="1"/>
  <c r="M16" i="2"/>
  <c r="AP37" i="20"/>
  <c r="AN37" i="20" s="1"/>
  <c r="E46" i="2" l="1"/>
  <c r="AK41" i="20" s="1"/>
  <c r="G33" i="2"/>
  <c r="H2" i="2" s="1"/>
  <c r="M2" i="2" s="1"/>
  <c r="N2" i="2" s="1"/>
  <c r="O2" i="2" s="1"/>
  <c r="J2" i="2" s="1"/>
  <c r="AN39" i="20"/>
  <c r="AN41" i="20"/>
  <c r="H42" i="2" l="1"/>
  <c r="H40" i="2" s="1"/>
  <c r="I42" i="2" s="1"/>
  <c r="J42" i="2" s="1"/>
  <c r="AO42" i="20" s="1"/>
  <c r="P2" i="2"/>
  <c r="I40" i="2" l="1"/>
  <c r="J40" i="2" s="1"/>
  <c r="AO39" i="20" s="1"/>
  <c r="AE39" i="20"/>
  <c r="E31" i="2" l="1"/>
  <c r="AM39" i="20" s="1"/>
  <c r="E34" i="2"/>
  <c r="AM42" i="20" s="1"/>
  <c r="R2" i="2"/>
</calcChain>
</file>

<file path=xl/sharedStrings.xml><?xml version="1.0" encoding="utf-8"?>
<sst xmlns="http://schemas.openxmlformats.org/spreadsheetml/2006/main" count="195" uniqueCount="162">
  <si>
    <t>応募者名称：</t>
    <rPh sb="0" eb="3">
      <t>オウボシャ</t>
    </rPh>
    <rPh sb="3" eb="5">
      <t>メイショウ</t>
    </rPh>
    <phoneticPr fontId="8"/>
  </si>
  <si>
    <t xml:space="preserve">  補助率　    ⇒</t>
    <rPh sb="2" eb="5">
      <t>ホジョリツ</t>
    </rPh>
    <phoneticPr fontId="8"/>
  </si>
  <si>
    <t>　←プルダウンから選択ください</t>
    <rPh sb="9" eb="11">
      <t>センタク</t>
    </rPh>
    <phoneticPr fontId="1"/>
  </si>
  <si>
    <t>＜支出経費の明細等＞</t>
    <phoneticPr fontId="8"/>
  </si>
  <si>
    <t>補助上限額　　⇒</t>
    <rPh sb="0" eb="2">
      <t>ホジョ</t>
    </rPh>
    <rPh sb="2" eb="5">
      <t>ジョウゲンガク</t>
    </rPh>
    <phoneticPr fontId="8"/>
  </si>
  <si>
    <t>経費区分</t>
    <phoneticPr fontId="8"/>
  </si>
  <si>
    <t>内容・必要理由</t>
    <phoneticPr fontId="8"/>
  </si>
  <si>
    <r>
      <t xml:space="preserve">経費内訳
</t>
    </r>
    <r>
      <rPr>
        <sz val="10"/>
        <color rgb="FF000000"/>
        <rFont val="ＭＳ ゴシック"/>
        <family val="3"/>
        <charset val="128"/>
      </rPr>
      <t>（単価×個数・回数等）</t>
    </r>
    <phoneticPr fontId="8"/>
  </si>
  <si>
    <t>補助対象経費（単位：円）</t>
    <phoneticPr fontId="8"/>
  </si>
  <si>
    <t>　 判定　⇒</t>
    <phoneticPr fontId="8"/>
  </si>
  <si>
    <t>←プルダウンから「(税抜)／(税込)」のいずれかを選択ください</t>
    <rPh sb="10" eb="12">
      <t>ゼイヌ</t>
    </rPh>
    <rPh sb="15" eb="17">
      <t>ゼイコ</t>
    </rPh>
    <rPh sb="25" eb="27">
      <t>センタク</t>
    </rPh>
    <phoneticPr fontId="1"/>
  </si>
  <si>
    <t>　＊補助対象経費の「(税抜)／(税込)」選択欄は初期表示では空欄です。</t>
    <rPh sb="2" eb="6">
      <t>ホジョタイショウ</t>
    </rPh>
    <rPh sb="6" eb="8">
      <t>ケイヒ</t>
    </rPh>
    <phoneticPr fontId="8"/>
  </si>
  <si>
    <t>　＊事業者の区分が課税事業者の場合は（税抜）、</t>
    <rPh sb="15" eb="17">
      <t>バアイ</t>
    </rPh>
    <rPh sb="19" eb="21">
      <t>ゼイヌキ</t>
    </rPh>
    <phoneticPr fontId="8"/>
  </si>
  <si>
    <t>　　免税・簡易課税・2割特例事業者の場合は（税込）を選択してください</t>
    <rPh sb="22" eb="24">
      <t>ゼイコ</t>
    </rPh>
    <phoneticPr fontId="8"/>
  </si>
  <si>
    <r>
      <t>（1）補助対象経費合計</t>
    </r>
    <r>
      <rPr>
        <sz val="11"/>
        <color rgb="FFFF0000"/>
        <rFont val="ＭＳ ゴシック"/>
        <family val="3"/>
        <charset val="128"/>
      </rPr>
      <t>（ウェブサイト関連費を除く）</t>
    </r>
    <rPh sb="9" eb="11">
      <t>ゴウケイ</t>
    </rPh>
    <phoneticPr fontId="8"/>
  </si>
  <si>
    <t>▼判定式</t>
    <rPh sb="1" eb="3">
      <t>ハンテイ</t>
    </rPh>
    <rPh sb="3" eb="4">
      <t>シキ</t>
    </rPh>
    <phoneticPr fontId="15"/>
  </si>
  <si>
    <t>端数</t>
    <rPh sb="0" eb="2">
      <t>ハスウ</t>
    </rPh>
    <phoneticPr fontId="8"/>
  </si>
  <si>
    <t>経費内比率</t>
    <rPh sb="0" eb="2">
      <t>ケイヒ</t>
    </rPh>
    <rPh sb="2" eb="3">
      <t>ナイ</t>
    </rPh>
    <rPh sb="3" eb="5">
      <t>ヒリツ</t>
    </rPh>
    <phoneticPr fontId="8"/>
  </si>
  <si>
    <t>ウェブサイト関連費以外の申請補助額</t>
    <rPh sb="9" eb="11">
      <t>イガイ</t>
    </rPh>
    <rPh sb="12" eb="14">
      <t>シンセイ</t>
    </rPh>
    <rPh sb="14" eb="16">
      <t>ホジョ</t>
    </rPh>
    <rPh sb="16" eb="17">
      <t>ガク</t>
    </rPh>
    <phoneticPr fontId="8"/>
  </si>
  <si>
    <r>
      <t>（2）補助金交付申請額</t>
    </r>
    <r>
      <rPr>
        <sz val="11"/>
        <color rgb="FFFF0000"/>
        <rFont val="ＭＳ ゴシック"/>
        <family val="3"/>
        <charset val="128"/>
      </rPr>
      <t>（ウェブサイト関連費を除く）</t>
    </r>
    <phoneticPr fontId="8"/>
  </si>
  <si>
    <t>～</t>
    <phoneticPr fontId="8"/>
  </si>
  <si>
    <t>（3）ウェブサイト関連費に係る補助対象経費小計</t>
    <phoneticPr fontId="8"/>
  </si>
  <si>
    <t>（4）ウェブサイト関連費に係る交付申請額</t>
    <phoneticPr fontId="8"/>
  </si>
  <si>
    <t>（5）補助対象経費合計　　　（a）＋（c）</t>
    <phoneticPr fontId="8"/>
  </si>
  <si>
    <t>（6）補助金交付申請額合計　　（b）＋（d）</t>
    <phoneticPr fontId="8"/>
  </si>
  <si>
    <t>申請額内比率</t>
    <rPh sb="0" eb="2">
      <t>シンセイ</t>
    </rPh>
    <rPh sb="2" eb="3">
      <t>ガク</t>
    </rPh>
    <rPh sb="3" eb="4">
      <t>ナイ</t>
    </rPh>
    <rPh sb="4" eb="6">
      <t>ヒリツ</t>
    </rPh>
    <phoneticPr fontId="8"/>
  </si>
  <si>
    <t>（d）が（f）の1/4以内であるか（「いいえ」の場合は申請できません）</t>
    <rPh sb="11" eb="13">
      <t>イナイ</t>
    </rPh>
    <rPh sb="24" eb="26">
      <t>バアイ</t>
    </rPh>
    <rPh sb="27" eb="29">
      <t>シンセイ</t>
    </rPh>
    <phoneticPr fontId="8"/>
  </si>
  <si>
    <t>●経費区分には、公募要領P.12以降を参照し「①機械装置等費」から「⑪車両購入費」までの各費目を記載してください。</t>
    <phoneticPr fontId="8"/>
  </si>
  <si>
    <t>●経費の内訳に関しては、内容がわかるように記載してください。</t>
    <phoneticPr fontId="8"/>
  </si>
  <si>
    <t>補助上限額</t>
    <phoneticPr fontId="8"/>
  </si>
  <si>
    <t>補助率</t>
    <rPh sb="0" eb="2">
      <t>ホジョ</t>
    </rPh>
    <rPh sb="2" eb="3">
      <t>リツ</t>
    </rPh>
    <phoneticPr fontId="8"/>
  </si>
  <si>
    <t>●補助対象経費の消費税（税抜・税込）区分については、公募要領P.36を参照ください。</t>
    <phoneticPr fontId="8"/>
  </si>
  <si>
    <t>●（６）補助金交付申請額合計の上限等については公募要領P.11を参照ください。</t>
    <phoneticPr fontId="8"/>
  </si>
  <si>
    <t>(注)定額要件を満たす事業者については、「(6)補助金交付申請額」が定額(補助率10/10。最大200万円)となります。
  なお、「(5)補助対象経費合計」が200万円未満の場合は、その額が「(6)補助金交付申請額合計」となります。</t>
    <rPh sb="1" eb="2">
      <t>チュウ</t>
    </rPh>
    <rPh sb="70" eb="72">
      <t>ホジョ</t>
    </rPh>
    <rPh sb="72" eb="74">
      <t>タイショウ</t>
    </rPh>
    <phoneticPr fontId="8"/>
  </si>
  <si>
    <t>(注)「(4)ウェブサイト関連費に係る交付申請額」については、「(6)補助金交付申請額合計」の1/4以内(直接被害の場合
　最大50万円)となるように記入してください。
　なお、補助事業の実績によりウェブサイト関連費における補助金額が減額となる場合があります。</t>
    <phoneticPr fontId="8"/>
  </si>
  <si>
    <t>ウェブサイト関連費以外の申請補助額の範囲の</t>
    <rPh sb="18" eb="20">
      <t>ハンイ</t>
    </rPh>
    <phoneticPr fontId="9"/>
  </si>
  <si>
    <t>左の値を(b)に入力すると、ウェブサイト関連費の申請補助額が最大値となります。</t>
    <rPh sb="0" eb="1">
      <t>ヒダリ</t>
    </rPh>
    <rPh sb="2" eb="3">
      <t>アタイ</t>
    </rPh>
    <rPh sb="8" eb="10">
      <t>ニュウリョク</t>
    </rPh>
    <rPh sb="30" eb="33">
      <t>サイダイチ</t>
    </rPh>
    <phoneticPr fontId="9"/>
  </si>
  <si>
    <t>＜補助対象経費の調達一覧＞　　　　　　　 ＜「２．補助金」相当額の手当方法＞(※③)</t>
    <phoneticPr fontId="8"/>
  </si>
  <si>
    <t>右の値を(b)に入力すると、ウェブサイト関連費以外の申請補助額が最大値となります。</t>
    <rPh sb="0" eb="1">
      <t>ミギ</t>
    </rPh>
    <rPh sb="2" eb="3">
      <t>アタイ</t>
    </rPh>
    <rPh sb="8" eb="10">
      <t>ニュウリョク</t>
    </rPh>
    <rPh sb="23" eb="25">
      <t>イガイ</t>
    </rPh>
    <rPh sb="32" eb="35">
      <t>サイダイチ</t>
    </rPh>
    <phoneticPr fontId="9"/>
  </si>
  <si>
    <t>区分</t>
  </si>
  <si>
    <t>金額（円）</t>
    <phoneticPr fontId="8"/>
  </si>
  <si>
    <t>資金
調達先</t>
    <phoneticPr fontId="8"/>
  </si>
  <si>
    <t>左右の値が同一の場合は、申請額が一意の場合です。</t>
    <rPh sb="0" eb="2">
      <t>サユウ</t>
    </rPh>
    <rPh sb="3" eb="4">
      <t>アタイ</t>
    </rPh>
    <rPh sb="5" eb="7">
      <t>ドウイツ</t>
    </rPh>
    <rPh sb="8" eb="10">
      <t>バアイ</t>
    </rPh>
    <rPh sb="12" eb="14">
      <t>シンセイ</t>
    </rPh>
    <rPh sb="14" eb="15">
      <t>ガク</t>
    </rPh>
    <rPh sb="16" eb="18">
      <t>イチイ</t>
    </rPh>
    <rPh sb="19" eb="21">
      <t>バアイ</t>
    </rPh>
    <phoneticPr fontId="9"/>
  </si>
  <si>
    <t>1.自己資金</t>
    <phoneticPr fontId="8"/>
  </si>
  <si>
    <t>2-1.自己資金</t>
    <phoneticPr fontId="8"/>
  </si>
  <si>
    <t>2.補助金額（※①）</t>
    <rPh sb="2" eb="4">
      <t>ホジョ</t>
    </rPh>
    <rPh sb="4" eb="6">
      <t>キンガク</t>
    </rPh>
    <phoneticPr fontId="8"/>
  </si>
  <si>
    <t>2-2.金融機関からの借入金</t>
    <phoneticPr fontId="8"/>
  </si>
  <si>
    <t>3.金融機関からの借入金</t>
    <phoneticPr fontId="8"/>
  </si>
  <si>
    <t>2-3.その他</t>
    <phoneticPr fontId="8"/>
  </si>
  <si>
    <t>4.その他</t>
    <phoneticPr fontId="8"/>
  </si>
  <si>
    <t>5.合計額
（※②）</t>
    <phoneticPr fontId="8"/>
  </si>
  <si>
    <t>※①補助金額は、支出経費の明細等の(6)「補助金交付申請額合計」と一致させること。</t>
    <phoneticPr fontId="8"/>
  </si>
  <si>
    <t>※②合計額は、支出経費の明細等の(5)「補助対象経費合計」と一致させること。</t>
    <phoneticPr fontId="8"/>
  </si>
  <si>
    <t>【参考】</t>
    <rPh sb="1" eb="3">
      <t>サンコウ</t>
    </rPh>
    <phoneticPr fontId="8"/>
  </si>
  <si>
    <t>※③補助事業が終了してからの精算となりますので、その間の資金の調達方法について記載ください。</t>
    <phoneticPr fontId="8"/>
  </si>
  <si>
    <t>申請額計算の条件は、以下になります。</t>
    <rPh sb="0" eb="2">
      <t>シンセイ</t>
    </rPh>
    <rPh sb="2" eb="3">
      <t>ガク</t>
    </rPh>
    <rPh sb="3" eb="5">
      <t>ケイサン</t>
    </rPh>
    <rPh sb="6" eb="8">
      <t>ジョウケン</t>
    </rPh>
    <rPh sb="10" eb="12">
      <t>イカ</t>
    </rPh>
    <phoneticPr fontId="8"/>
  </si>
  <si>
    <t>(b) 補助金交付申請額（ウェブサイト関連費を除く）　は</t>
    <rPh sb="4" eb="7">
      <t>ホジョキン</t>
    </rPh>
    <rPh sb="7" eb="9">
      <t>コウフ</t>
    </rPh>
    <rPh sb="9" eb="11">
      <t>シンセイ</t>
    </rPh>
    <rPh sb="11" eb="12">
      <t>ガク</t>
    </rPh>
    <rPh sb="19" eb="21">
      <t>カンレン</t>
    </rPh>
    <rPh sb="21" eb="22">
      <t>ヒ</t>
    </rPh>
    <rPh sb="23" eb="24">
      <t>ノゾ</t>
    </rPh>
    <phoneticPr fontId="8"/>
  </si>
  <si>
    <t>【様式２作成の留意事項】</t>
    <phoneticPr fontId="8"/>
  </si>
  <si>
    <t>(a) 補助対象経費小計（ウェブサイト関連費を除く） *  補助率　(円未満切捨)　以下</t>
    <phoneticPr fontId="8"/>
  </si>
  <si>
    <r>
      <t>※１個人事業主は「なし」と明記してください。</t>
    </r>
    <r>
      <rPr>
        <u/>
        <sz val="9"/>
        <rFont val="ＭＳ 明朝"/>
        <family val="1"/>
        <charset val="128"/>
      </rPr>
      <t>マイナンバー（個人番号（12桁））は記載しないでください。</t>
    </r>
    <phoneticPr fontId="8"/>
  </si>
  <si>
    <t>(d) 補助金交付申請額（ウェブサイト関連費）　は</t>
  </si>
  <si>
    <t>(c) 補助対象経費小計（ウェブサイト関連費） *  補助率　(円未満切捨)　以下</t>
    <rPh sb="27" eb="29">
      <t>ホジョ</t>
    </rPh>
    <rPh sb="29" eb="30">
      <t>リツ</t>
    </rPh>
    <rPh sb="39" eb="41">
      <t>イカ</t>
    </rPh>
    <phoneticPr fontId="9"/>
  </si>
  <si>
    <t>かつ</t>
  </si>
  <si>
    <t>※４補助金事務局からの書類の送付や必要書類の提出依頼等の電話・メール連絡は、原則「連絡担当者」宛てに行います。
　　補助金の申請内容や実績報告時の提出書類の内容について、責任をもって説明できる方を記載してください。電話番号
　　又は携帯電話番号は必ず記載をお願いします。（FAX 番号・E-mail アドレスも極力記載してください。）</t>
    <phoneticPr fontId="8"/>
  </si>
  <si>
    <t>（b）補助金交付申請額（ウェブサイト関連費を除く） * 1 / 3　(円未満切捨)　以下</t>
    <rPh sb="3" eb="6">
      <t>ホジョキン</t>
    </rPh>
    <rPh sb="6" eb="8">
      <t>コウフ</t>
    </rPh>
    <rPh sb="8" eb="10">
      <t>シンセイ</t>
    </rPh>
    <rPh sb="10" eb="11">
      <t>ガク</t>
    </rPh>
    <rPh sb="18" eb="20">
      <t>カンレン</t>
    </rPh>
    <rPh sb="20" eb="21">
      <t>ヒ</t>
    </rPh>
    <rPh sb="22" eb="23">
      <t>ノゾ</t>
    </rPh>
    <phoneticPr fontId="9"/>
  </si>
  <si>
    <t>※５「設立年月日」は、創業後に組織変更（例：個人事業者から株式会社化、有限会社から株式会社化）された場合は、
    現在の組織体の設立年月日（例：個人事業者から株式会社化した場合は、株式会社の設立年月日）を記載してくださ
    い。</t>
    <phoneticPr fontId="8"/>
  </si>
  <si>
    <t>＊個人事業者で、設立「日」が不明の場合は、「日」の部分は空欄のままで構いません（年月までは必ず記載）。</t>
    <phoneticPr fontId="8"/>
  </si>
  <si>
    <t>(f) 補助金交付申請額合計 * 1 / 4　(円未満切捨)　以下</t>
    <rPh sb="4" eb="7">
      <t>ホジョキン</t>
    </rPh>
    <rPh sb="7" eb="9">
      <t>コウフ</t>
    </rPh>
    <rPh sb="9" eb="11">
      <t>シンセイ</t>
    </rPh>
    <rPh sb="11" eb="12">
      <t>ガク</t>
    </rPh>
    <rPh sb="12" eb="14">
      <t>ゴウケイ</t>
    </rPh>
    <phoneticPr fontId="9"/>
  </si>
  <si>
    <t>※各項目について記載内容が多い場合は、適宜、行数・ページ数を追加してください。</t>
    <phoneticPr fontId="8"/>
  </si>
  <si>
    <t>(f) 補助金交付申請額合計　は 上記(赤文字)の上限補助額　以下</t>
    <rPh sb="17" eb="19">
      <t>ジョウキ</t>
    </rPh>
    <rPh sb="20" eb="21">
      <t>アカ</t>
    </rPh>
    <rPh sb="21" eb="23">
      <t>モジ</t>
    </rPh>
    <rPh sb="31" eb="33">
      <t>イカ</t>
    </rPh>
    <phoneticPr fontId="9"/>
  </si>
  <si>
    <t>No</t>
    <phoneticPr fontId="8"/>
  </si>
  <si>
    <t>区分名称</t>
    <rPh sb="0" eb="2">
      <t>クブン</t>
    </rPh>
    <rPh sb="2" eb="4">
      <t>メイショウ</t>
    </rPh>
    <phoneticPr fontId="8"/>
  </si>
  <si>
    <t>処理フラグ(1:通常、2:設備処分費)</t>
    <rPh sb="0" eb="2">
      <t>ショリ</t>
    </rPh>
    <rPh sb="8" eb="10">
      <t>ツウジョウ</t>
    </rPh>
    <rPh sb="13" eb="15">
      <t>セツビ</t>
    </rPh>
    <rPh sb="15" eb="17">
      <t>ショブン</t>
    </rPh>
    <rPh sb="17" eb="18">
      <t>ヒ</t>
    </rPh>
    <phoneticPr fontId="8"/>
  </si>
  <si>
    <t>⑤対象経費合計</t>
    <rPh sb="1" eb="7">
      <t>タイショウケイヒゴウケイ</t>
    </rPh>
    <phoneticPr fontId="8"/>
  </si>
  <si>
    <t>最高金額</t>
    <rPh sb="0" eb="2">
      <t>サイコウ</t>
    </rPh>
    <rPh sb="2" eb="4">
      <t>キンガク</t>
    </rPh>
    <phoneticPr fontId="8"/>
  </si>
  <si>
    <t>⑤対象経費合計*2/3</t>
    <rPh sb="1" eb="5">
      <t>タイショウケイヒ</t>
    </rPh>
    <rPh sb="5" eb="7">
      <t>ゴウケイ</t>
    </rPh>
    <phoneticPr fontId="8"/>
  </si>
  <si>
    <t>⑥交付申請額合計
上限チェック後</t>
    <rPh sb="1" eb="3">
      <t>コウフ</t>
    </rPh>
    <rPh sb="3" eb="5">
      <t>シンセイ</t>
    </rPh>
    <rPh sb="5" eb="6">
      <t>ガク</t>
    </rPh>
    <rPh sb="6" eb="8">
      <t>ゴウケイ</t>
    </rPh>
    <rPh sb="9" eb="11">
      <t>ジョウゲン</t>
    </rPh>
    <rPh sb="15" eb="16">
      <t>ゴ</t>
    </rPh>
    <phoneticPr fontId="8"/>
  </si>
  <si>
    <t>②交付申請額合計</t>
    <rPh sb="6" eb="8">
      <t>ゴウケイ</t>
    </rPh>
    <phoneticPr fontId="8"/>
  </si>
  <si>
    <t>②ｳｪﾌﾞｻｲﾄ関連費除
交付申請額*2/3</t>
    <rPh sb="13" eb="18">
      <t>コウフシンセイガク</t>
    </rPh>
    <phoneticPr fontId="8"/>
  </si>
  <si>
    <t>②ｳｪﾌﾞｻｲﾄ関連費除
交付申請額上限</t>
    <rPh sb="18" eb="20">
      <t>ジョウゲン</t>
    </rPh>
    <phoneticPr fontId="8"/>
  </si>
  <si>
    <t>①ｳｪﾌﾞｻｲﾄ関連費除
対象経費小計</t>
    <rPh sb="8" eb="11">
      <t>カンレンヒ</t>
    </rPh>
    <rPh sb="11" eb="12">
      <t>ノゾ</t>
    </rPh>
    <rPh sb="13" eb="17">
      <t>タイショウケイヒ</t>
    </rPh>
    <rPh sb="17" eb="19">
      <t>ショウケイ</t>
    </rPh>
    <phoneticPr fontId="8"/>
  </si>
  <si>
    <t>④条件２
対象経費小計*2/3</t>
    <phoneticPr fontId="8"/>
  </si>
  <si>
    <t>④条件１－１
補助対象経費合計/4</t>
    <rPh sb="1" eb="3">
      <t>ジョウケン</t>
    </rPh>
    <phoneticPr fontId="8"/>
  </si>
  <si>
    <t>④条件１－２
経費小計上限チェック</t>
    <rPh sb="1" eb="3">
      <t>ジョウケン</t>
    </rPh>
    <rPh sb="7" eb="9">
      <t>ケイヒ</t>
    </rPh>
    <rPh sb="9" eb="11">
      <t>ショウケイ</t>
    </rPh>
    <rPh sb="11" eb="13">
      <t>ジョウゲン</t>
    </rPh>
    <phoneticPr fontId="8"/>
  </si>
  <si>
    <t>④ｳｪﾌﾞｻｲﾄ関連費
交付申請額</t>
    <rPh sb="8" eb="11">
      <t>カンレンヒ</t>
    </rPh>
    <rPh sb="12" eb="17">
      <t>コウフシンセイガク</t>
    </rPh>
    <phoneticPr fontId="8"/>
  </si>
  <si>
    <t>④ｳｪﾌﾞｻｲﾄ関連費の判定</t>
    <phoneticPr fontId="8"/>
  </si>
  <si>
    <t>③ｳｪﾌﾞｻｲﾄ関連費　合計</t>
    <phoneticPr fontId="8"/>
  </si>
  <si>
    <t>（d）が（f）の1/4以内であるか</t>
    <phoneticPr fontId="8"/>
  </si>
  <si>
    <t>補助対象経費合計/2</t>
    <rPh sb="0" eb="2">
      <t>ホジョ</t>
    </rPh>
    <rPh sb="2" eb="4">
      <t>タイショウ</t>
    </rPh>
    <rPh sb="4" eb="6">
      <t>ケイヒ</t>
    </rPh>
    <rPh sb="6" eb="8">
      <t>ゴウケイ</t>
    </rPh>
    <phoneticPr fontId="8"/>
  </si>
  <si>
    <t>⑧設備処分費　合計</t>
    <rPh sb="7" eb="9">
      <t>ゴウケイ</t>
    </rPh>
    <phoneticPr fontId="8"/>
  </si>
  <si>
    <t>⑧設備処分費の判定</t>
    <rPh sb="7" eb="9">
      <t>ハンテイ</t>
    </rPh>
    <phoneticPr fontId="8"/>
  </si>
  <si>
    <t>補助率の選択（未チェック）</t>
    <rPh sb="0" eb="3">
      <t>ホジョリツ</t>
    </rPh>
    <rPh sb="4" eb="6">
      <t>センタク</t>
    </rPh>
    <rPh sb="7" eb="8">
      <t>ミ</t>
    </rPh>
    <phoneticPr fontId="8"/>
  </si>
  <si>
    <t>補助上限額の選択（未チェック）</t>
    <rPh sb="0" eb="2">
      <t>ホジョ</t>
    </rPh>
    <rPh sb="2" eb="4">
      <t>ジョウゲン</t>
    </rPh>
    <rPh sb="4" eb="5">
      <t>ガク</t>
    </rPh>
    <rPh sb="6" eb="8">
      <t>センタク</t>
    </rPh>
    <rPh sb="9" eb="10">
      <t>ミ</t>
    </rPh>
    <phoneticPr fontId="8"/>
  </si>
  <si>
    <t>補助率・補助上限額の条件（総合判定）</t>
    <rPh sb="4" eb="9">
      <t>ホジョジョウゲンガク</t>
    </rPh>
    <rPh sb="10" eb="12">
      <t>ジョウケン</t>
    </rPh>
    <rPh sb="13" eb="17">
      <t>ソウゴウハンテイ</t>
    </rPh>
    <phoneticPr fontId="8"/>
  </si>
  <si>
    <t>①機械装置等費</t>
    <rPh sb="1" eb="3">
      <t>キカイ</t>
    </rPh>
    <rPh sb="3" eb="5">
      <t>ソウチ</t>
    </rPh>
    <rPh sb="5" eb="6">
      <t>トウ</t>
    </rPh>
    <rPh sb="6" eb="7">
      <t>ヒ</t>
    </rPh>
    <phoneticPr fontId="8"/>
  </si>
  <si>
    <t>②広報費</t>
    <rPh sb="1" eb="3">
      <t>コウホウ</t>
    </rPh>
    <rPh sb="3" eb="4">
      <t>ヒ</t>
    </rPh>
    <phoneticPr fontId="8"/>
  </si>
  <si>
    <t>EとFの小さいほう</t>
    <rPh sb="4" eb="5">
      <t>チイ</t>
    </rPh>
    <phoneticPr fontId="8"/>
  </si>
  <si>
    <t>以外の2/3</t>
    <rPh sb="0" eb="2">
      <t>イガイ</t>
    </rPh>
    <phoneticPr fontId="8"/>
  </si>
  <si>
    <t>H-I</t>
    <phoneticPr fontId="8"/>
  </si>
  <si>
    <t>以外の合計</t>
    <rPh sb="0" eb="2">
      <t>イガイ</t>
    </rPh>
    <rPh sb="3" eb="5">
      <t>ゴウケイ</t>
    </rPh>
    <phoneticPr fontId="8"/>
  </si>
  <si>
    <t>関連費*2/3</t>
    <rPh sb="0" eb="2">
      <t>カンレン</t>
    </rPh>
    <rPh sb="2" eb="3">
      <t>ヒ</t>
    </rPh>
    <phoneticPr fontId="8"/>
  </si>
  <si>
    <t>Hの1/4</t>
    <phoneticPr fontId="8"/>
  </si>
  <si>
    <t>③ウェブサイト関連費</t>
    <rPh sb="7" eb="9">
      <t>カンレン</t>
    </rPh>
    <rPh sb="9" eb="10">
      <t>ヒ</t>
    </rPh>
    <phoneticPr fontId="8"/>
  </si>
  <si>
    <t>④展示会等出展費</t>
    <rPh sb="1" eb="4">
      <t>テンジカイ</t>
    </rPh>
    <rPh sb="4" eb="5">
      <t>トウ</t>
    </rPh>
    <rPh sb="5" eb="7">
      <t>シュッテン</t>
    </rPh>
    <rPh sb="7" eb="8">
      <t>ヒ</t>
    </rPh>
    <phoneticPr fontId="8"/>
  </si>
  <si>
    <t>⑤旅費</t>
    <rPh sb="1" eb="3">
      <t>リョヒ</t>
    </rPh>
    <phoneticPr fontId="8"/>
  </si>
  <si>
    <t>計算</t>
    <rPh sb="0" eb="2">
      <t>ケイサン</t>
    </rPh>
    <phoneticPr fontId="8"/>
  </si>
  <si>
    <t>⑥新商品開発費</t>
    <rPh sb="1" eb="4">
      <t>シンショウヒン</t>
    </rPh>
    <rPh sb="4" eb="6">
      <t>カイハツ</t>
    </rPh>
    <rPh sb="6" eb="7">
      <t>ヒ</t>
    </rPh>
    <phoneticPr fontId="8"/>
  </si>
  <si>
    <t>計算方法シートの</t>
    <phoneticPr fontId="8"/>
  </si>
  <si>
    <t>⑦借料</t>
    <rPh sb="1" eb="3">
      <t>シャクリョウ</t>
    </rPh>
    <phoneticPr fontId="8"/>
  </si>
  <si>
    <t>可変</t>
    <rPh sb="0" eb="2">
      <t>カヘン</t>
    </rPh>
    <phoneticPr fontId="8"/>
  </si>
  <si>
    <t>補助率</t>
    <rPh sb="0" eb="3">
      <t>ホジョリツ</t>
    </rPh>
    <phoneticPr fontId="8"/>
  </si>
  <si>
    <t>申請額が一意になる場合</t>
    <rPh sb="0" eb="2">
      <t>シンセイ</t>
    </rPh>
    <rPh sb="2" eb="3">
      <t>ガク</t>
    </rPh>
    <rPh sb="4" eb="6">
      <t>イチイ</t>
    </rPh>
    <rPh sb="9" eb="11">
      <t>バアイ</t>
    </rPh>
    <phoneticPr fontId="8"/>
  </si>
  <si>
    <t>申請額に範囲がある場合</t>
    <rPh sb="0" eb="2">
      <t>シンセイ</t>
    </rPh>
    <rPh sb="2" eb="3">
      <t>ガク</t>
    </rPh>
    <rPh sb="4" eb="6">
      <t>ハンイ</t>
    </rPh>
    <rPh sb="9" eb="11">
      <t>バアイ</t>
    </rPh>
    <phoneticPr fontId="8"/>
  </si>
  <si>
    <t>⑧設備処分費</t>
    <rPh sb="1" eb="6">
      <t>セツビショブンヒ</t>
    </rPh>
    <phoneticPr fontId="8"/>
  </si>
  <si>
    <t>補助率文言</t>
    <rPh sb="0" eb="3">
      <t>ホジョリツ</t>
    </rPh>
    <rPh sb="3" eb="5">
      <t>モンゴン</t>
    </rPh>
    <phoneticPr fontId="8"/>
  </si>
  <si>
    <t>⑨修繕費</t>
    <rPh sb="1" eb="4">
      <t>シュウゼンヒ</t>
    </rPh>
    <phoneticPr fontId="8"/>
  </si>
  <si>
    <t>Web以外の申請額が最大</t>
    <rPh sb="3" eb="5">
      <t>イガイ</t>
    </rPh>
    <rPh sb="6" eb="8">
      <t>シンセイ</t>
    </rPh>
    <rPh sb="8" eb="9">
      <t>ガク</t>
    </rPh>
    <rPh sb="10" eb="12">
      <t>サイダイ</t>
    </rPh>
    <phoneticPr fontId="8"/>
  </si>
  <si>
    <t>Webの申請額が最大</t>
    <rPh sb="8" eb="10">
      <t>サイダイ</t>
    </rPh>
    <phoneticPr fontId="8"/>
  </si>
  <si>
    <t>⑩委託・外注費</t>
    <rPh sb="1" eb="3">
      <t>イタク</t>
    </rPh>
    <rPh sb="4" eb="6">
      <t>ガイチュウ</t>
    </rPh>
    <rPh sb="6" eb="7">
      <t>ヒ</t>
    </rPh>
    <phoneticPr fontId="8"/>
  </si>
  <si>
    <t>Web以外
(下段端数)</t>
    <rPh sb="3" eb="5">
      <t>イガイ</t>
    </rPh>
    <rPh sb="7" eb="9">
      <t>カダン</t>
    </rPh>
    <rPh sb="9" eb="11">
      <t>ハスウ</t>
    </rPh>
    <phoneticPr fontId="8"/>
  </si>
  <si>
    <t>a経費(=K2)</t>
    <rPh sb="1" eb="3">
      <t>ケイヒ</t>
    </rPh>
    <phoneticPr fontId="8"/>
  </si>
  <si>
    <t>b.補助額の最大値</t>
    <rPh sb="2" eb="4">
      <t>ホジョ</t>
    </rPh>
    <rPh sb="4" eb="5">
      <t>ガク</t>
    </rPh>
    <rPh sb="6" eb="9">
      <t>サイダイチ</t>
    </rPh>
    <phoneticPr fontId="8"/>
  </si>
  <si>
    <t>b.Web以外の申請額</t>
    <rPh sb="5" eb="7">
      <t>イガイ</t>
    </rPh>
    <rPh sb="8" eb="10">
      <t>シンセイ</t>
    </rPh>
    <rPh sb="10" eb="11">
      <t>ガク</t>
    </rPh>
    <phoneticPr fontId="8"/>
  </si>
  <si>
    <t>⑪車両購入費</t>
    <rPh sb="1" eb="3">
      <t>シャリョウ</t>
    </rPh>
    <rPh sb="3" eb="5">
      <t>コウニュウ</t>
    </rPh>
    <rPh sb="5" eb="6">
      <t>ヒ</t>
    </rPh>
    <phoneticPr fontId="8"/>
  </si>
  <si>
    <t>Web
(下段端数)</t>
    <phoneticPr fontId="8"/>
  </si>
  <si>
    <t>c経費(=Q2)</t>
    <rPh sb="1" eb="3">
      <t>ケイヒ</t>
    </rPh>
    <phoneticPr fontId="8"/>
  </si>
  <si>
    <t>d.補助額の最大値
と50万の小さい方</t>
    <rPh sb="2" eb="4">
      <t>ホジョ</t>
    </rPh>
    <rPh sb="4" eb="5">
      <t>ガク</t>
    </rPh>
    <rPh sb="13" eb="14">
      <t>マン</t>
    </rPh>
    <rPh sb="15" eb="16">
      <t>チイ</t>
    </rPh>
    <rPh sb="18" eb="19">
      <t>ホウ</t>
    </rPh>
    <phoneticPr fontId="8"/>
  </si>
  <si>
    <t>d.補助額の最大値</t>
    <rPh sb="2" eb="4">
      <t>ホジョ</t>
    </rPh>
    <rPh sb="4" eb="5">
      <t>ガク</t>
    </rPh>
    <phoneticPr fontId="8"/>
  </si>
  <si>
    <t>d.Webの申請額</t>
    <phoneticPr fontId="8"/>
  </si>
  <si>
    <t>最大補助額(=E2)</t>
    <rPh sb="0" eb="2">
      <t>サイダイ</t>
    </rPh>
    <rPh sb="2" eb="4">
      <t>ホジョ</t>
    </rPh>
    <rPh sb="4" eb="5">
      <t>ガク</t>
    </rPh>
    <phoneticPr fontId="8"/>
  </si>
  <si>
    <t>f/4</t>
    <phoneticPr fontId="8"/>
  </si>
  <si>
    <t>b+dの単純合計</t>
    <rPh sb="4" eb="6">
      <t>タンジュン</t>
    </rPh>
    <rPh sb="6" eb="8">
      <t>ゴウケイ</t>
    </rPh>
    <phoneticPr fontId="8"/>
  </si>
  <si>
    <t>f.最終補助額</t>
    <rPh sb="2" eb="4">
      <t>サイシュウ</t>
    </rPh>
    <rPh sb="4" eb="6">
      <t>ホジョ</t>
    </rPh>
    <rPh sb="6" eb="7">
      <t>ガク</t>
    </rPh>
    <phoneticPr fontId="8"/>
  </si>
  <si>
    <t>←端数から算出した加算値</t>
    <rPh sb="1" eb="3">
      <t>ハスウ</t>
    </rPh>
    <rPh sb="5" eb="7">
      <t>サンシュツ</t>
    </rPh>
    <rPh sb="9" eb="11">
      <t>カサン</t>
    </rPh>
    <rPh sb="11" eb="12">
      <t>チ</t>
    </rPh>
    <phoneticPr fontId="8"/>
  </si>
  <si>
    <t>計算結果(表示用)</t>
    <rPh sb="0" eb="2">
      <t>ケイサン</t>
    </rPh>
    <rPh sb="2" eb="4">
      <t>ケッカ</t>
    </rPh>
    <rPh sb="5" eb="8">
      <t>ヒョウジヨウ</t>
    </rPh>
    <phoneticPr fontId="8"/>
  </si>
  <si>
    <t>〇</t>
    <phoneticPr fontId="8"/>
  </si>
  <si>
    <t>入力値</t>
    <rPh sb="0" eb="2">
      <t>ニュウリョク</t>
    </rPh>
    <rPh sb="2" eb="3">
      <t>チ</t>
    </rPh>
    <phoneticPr fontId="8"/>
  </si>
  <si>
    <t>上限補助額</t>
    <rPh sb="0" eb="2">
      <t>ジョウゲン</t>
    </rPh>
    <rPh sb="2" eb="4">
      <t>ホジョ</t>
    </rPh>
    <rPh sb="4" eb="5">
      <t>ガク</t>
    </rPh>
    <phoneticPr fontId="8"/>
  </si>
  <si>
    <t>F37</t>
    <phoneticPr fontId="8"/>
  </si>
  <si>
    <t>(a)以外経費</t>
    <rPh sb="3" eb="5">
      <t>イガイ</t>
    </rPh>
    <rPh sb="5" eb="7">
      <t>ケイヒ</t>
    </rPh>
    <phoneticPr fontId="8"/>
  </si>
  <si>
    <t>以外補助額/以外経費</t>
    <rPh sb="0" eb="2">
      <t>イガイ</t>
    </rPh>
    <rPh sb="2" eb="4">
      <t>ホジョ</t>
    </rPh>
    <rPh sb="4" eb="5">
      <t>ガク</t>
    </rPh>
    <rPh sb="6" eb="8">
      <t>イガイ</t>
    </rPh>
    <rPh sb="8" eb="10">
      <t>ケイヒ</t>
    </rPh>
    <phoneticPr fontId="8"/>
  </si>
  <si>
    <t>編集</t>
    <rPh sb="0" eb="2">
      <t>ヘンシュウ</t>
    </rPh>
    <phoneticPr fontId="8"/>
  </si>
  <si>
    <t>F38</t>
    <phoneticPr fontId="8"/>
  </si>
  <si>
    <t>(b)以外補助額</t>
    <rPh sb="3" eb="5">
      <t>イガイ</t>
    </rPh>
    <rPh sb="5" eb="7">
      <t>ホジョ</t>
    </rPh>
    <rPh sb="7" eb="8">
      <t>ガク</t>
    </rPh>
    <phoneticPr fontId="8"/>
  </si>
  <si>
    <t>F39</t>
  </si>
  <si>
    <t>(c)Web経費</t>
    <rPh sb="6" eb="8">
      <t>ケイヒ</t>
    </rPh>
    <phoneticPr fontId="8"/>
  </si>
  <si>
    <t>Web補助額/Web経費</t>
    <rPh sb="3" eb="5">
      <t>ホジョ</t>
    </rPh>
    <rPh sb="5" eb="6">
      <t>ガク</t>
    </rPh>
    <rPh sb="10" eb="12">
      <t>ケイヒ</t>
    </rPh>
    <phoneticPr fontId="8"/>
  </si>
  <si>
    <t>F40</t>
  </si>
  <si>
    <t>(d)Web補助額</t>
    <rPh sb="6" eb="8">
      <t>ホジョ</t>
    </rPh>
    <rPh sb="8" eb="9">
      <t>ガク</t>
    </rPh>
    <phoneticPr fontId="8"/>
  </si>
  <si>
    <t>補助率・補助上限額チェック</t>
    <rPh sb="0" eb="3">
      <t>ホジョリツ</t>
    </rPh>
    <rPh sb="4" eb="6">
      <t>ホジョ</t>
    </rPh>
    <rPh sb="6" eb="9">
      <t>ジョウゲンガク</t>
    </rPh>
    <phoneticPr fontId="8"/>
  </si>
  <si>
    <t>F41</t>
  </si>
  <si>
    <r>
      <rPr>
        <sz val="11"/>
        <color theme="1"/>
        <rFont val="ＭＳ Ｐゴシック"/>
        <family val="3"/>
        <charset val="128"/>
        <scheme val="minor"/>
      </rPr>
      <t>(e)</t>
    </r>
    <r>
      <rPr>
        <sz val="11"/>
        <color theme="1"/>
        <rFont val="ＭＳ Ｐゴシック"/>
        <family val="2"/>
        <charset val="128"/>
        <scheme val="minor"/>
      </rPr>
      <t>経費合計</t>
    </r>
    <rPh sb="3" eb="5">
      <t>ケイヒ</t>
    </rPh>
    <rPh sb="5" eb="7">
      <t>ゴウケイ</t>
    </rPh>
    <phoneticPr fontId="8"/>
  </si>
  <si>
    <t>Web補助額/補助額計</t>
    <rPh sb="3" eb="5">
      <t>ホジョ</t>
    </rPh>
    <rPh sb="5" eb="6">
      <t>ガク</t>
    </rPh>
    <rPh sb="7" eb="9">
      <t>ホジョ</t>
    </rPh>
    <rPh sb="9" eb="10">
      <t>ガク</t>
    </rPh>
    <rPh sb="10" eb="11">
      <t>ケイ</t>
    </rPh>
    <phoneticPr fontId="8"/>
  </si>
  <si>
    <t>F42</t>
  </si>
  <si>
    <t>(f)補助額合計</t>
    <rPh sb="3" eb="5">
      <t>ホジョ</t>
    </rPh>
    <rPh sb="5" eb="6">
      <t>ガク</t>
    </rPh>
    <rPh sb="6" eb="8">
      <t>ゴウケイ</t>
    </rPh>
    <phoneticPr fontId="8"/>
  </si>
  <si>
    <t>コメント(表示用)</t>
    <rPh sb="5" eb="8">
      <t>ヒョウジヨウ</t>
    </rPh>
    <phoneticPr fontId="8"/>
  </si>
  <si>
    <t>１円加算</t>
    <rPh sb="1" eb="2">
      <t>エン</t>
    </rPh>
    <rPh sb="2" eb="4">
      <t>カサン</t>
    </rPh>
    <phoneticPr fontId="8"/>
  </si>
  <si>
    <t>以外０円</t>
    <rPh sb="0" eb="2">
      <t>イガイ</t>
    </rPh>
    <rPh sb="3" eb="4">
      <t>エン</t>
    </rPh>
    <phoneticPr fontId="8"/>
  </si>
  <si>
    <t>設備処分費1/2超</t>
    <rPh sb="0" eb="2">
      <t>セツビ</t>
    </rPh>
    <rPh sb="2" eb="4">
      <t>ショブン</t>
    </rPh>
    <rPh sb="4" eb="5">
      <t>ヒ</t>
    </rPh>
    <rPh sb="8" eb="9">
      <t>チョウ</t>
    </rPh>
    <phoneticPr fontId="8"/>
  </si>
  <si>
    <r>
      <t>Ⅲ．資金調達方法</t>
    </r>
    <r>
      <rPr>
        <sz val="8"/>
        <color rgb="FFFF0000"/>
        <rFont val="ＭＳ ゴシック"/>
        <family val="3"/>
        <charset val="128"/>
      </rPr>
      <t>【必須記入】</t>
    </r>
  </si>
  <si>
    <t>※２公募要領P.6記載の【参考１：「商業・サービス業」「製造業・その他」の考え方】に基づいて、主たる業種の区分を
　　一つ選択してください。一つの会社や一人の個人事業主が複数の事業を行っている、被災の前後で事業内容が変わって
    いるなど、業種の判断に迷った場合は、地域の商工会議所にご相談いただけます。</t>
    <rPh sb="140" eb="143">
      <t>カイギショ</t>
    </rPh>
    <phoneticPr fontId="8"/>
  </si>
  <si>
    <t>※３公募要領P.6の【参考２：常時使用する従業員の範囲】をご参照の上、ご記載ください。
　　なお、常時使用する従業員に含めるか否かの判断に迷った場合は、地域の商工会議所にご相談いただけます。
　（従業員数が公募要領P.2記載の「小規模事業者」の要件を満たす事業者のみ申請できます。）</t>
    <rPh sb="81" eb="84">
      <t>カイギショ</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</si>
</sst>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0\)"/>
    <numFmt numFmtId="178" formatCode="#,##0_);[Red]\(#,##0\)"/>
    <numFmt numFmtId="179" formatCode="0.00_ "/>
    <numFmt numFmtId="180" formatCode="0_);[Red]\(0\)"/>
    <numFmt numFmtId="181" formatCode="#,##0.000_);[Red]\(#,##0.000\)"/>
    <numFmt numFmtId="182" formatCode="#,##0.000_ ;[Red]\-#,##0.000\ "/>
  </numFmts>
  <fonts count="43" x14ac:knownFonts="1">
    <font>
      <sz val="11"/>
      <color theme="1"/>
      <name val="ＭＳ Ｐゴシック"/>
      <family val="2"/>
      <charset val="128"/>
      <scheme val="minor"/>
    </font>
    <font>
      <sz val="12"/>
      <color rgb="FF000000"/>
      <name val="ＭＳ 明朝"/>
      <family val="1"/>
      <charset val="128"/>
    </font>
    <font>
      <sz val="12"/>
      <color rgb="FF000000"/>
      <name val="ＭＳ ゴシック"/>
      <family val="3"/>
      <charset val="128"/>
    </font>
    <font>
      <sz val="11"/>
      <color rgb="FF000000"/>
      <name val="ＭＳ ゴシック"/>
      <family val="3"/>
      <charset val="128"/>
    </font>
    <font>
      <sz val="10.5"/>
      <color rgb="FF000000"/>
      <name val="ＭＳ 明朝"/>
      <family val="1"/>
      <charset val="128"/>
    </font>
    <font>
      <sz val="8"/>
      <color rgb="FF000000"/>
      <name val="ＭＳ 明朝"/>
      <family val="1"/>
      <charset val="128"/>
    </font>
    <font>
      <sz val="10.5"/>
      <color rgb="FF000000"/>
      <name val="ＭＳ ゴシック"/>
      <family val="3"/>
      <charset val="128"/>
    </font>
    <font>
      <b/>
      <sz val="11"/>
      <color rgb="FF000000"/>
      <name val="ＭＳ 明朝"/>
      <family val="1"/>
      <charset val="128"/>
    </font>
    <font>
      <sz val="6"/>
      <name val="ＭＳ Ｐゴシック"/>
      <family val="2"/>
      <charset val="128"/>
      <scheme val="minor"/>
    </font>
    <font>
      <sz val="11"/>
      <color theme="1"/>
      <name val="ＭＳ Ｐゴシック"/>
      <family val="3"/>
      <charset val="128"/>
      <scheme val="minor"/>
    </font>
    <font>
      <sz val="10.5"/>
      <color theme="1"/>
      <name val="ＭＳ 明朝"/>
      <family val="1"/>
      <charset val="128"/>
    </font>
    <font>
      <b/>
      <sz val="11"/>
      <color rgb="FFFF0000"/>
      <name val="ＭＳ Ｐゴシック"/>
      <family val="3"/>
      <charset val="128"/>
      <scheme val="minor"/>
    </font>
    <font>
      <b/>
      <u/>
      <sz val="8"/>
      <color rgb="FFFF0000"/>
      <name val="ＭＳ 明朝"/>
      <family val="1"/>
      <charset val="128"/>
    </font>
    <font>
      <sz val="11"/>
      <color rgb="FFFF0000"/>
      <name val="ＭＳ ゴシック"/>
      <family val="3"/>
      <charset val="128"/>
    </font>
    <font>
      <sz val="11"/>
      <color theme="1"/>
      <name val="ＭＳ Ｐゴシック"/>
      <family val="2"/>
      <charset val="128"/>
      <scheme val="minor"/>
    </font>
    <font>
      <sz val="6"/>
      <name val="ＭＳ Ｐゴシック"/>
      <family val="3"/>
      <charset val="128"/>
    </font>
    <font>
      <b/>
      <sz val="11"/>
      <name val="ＭＳ ゴシック"/>
      <family val="3"/>
      <charset val="128"/>
    </font>
    <font>
      <sz val="11"/>
      <name val="ＭＳ Ｐゴシック"/>
      <family val="2"/>
      <charset val="128"/>
      <scheme val="minor"/>
    </font>
    <font>
      <b/>
      <sz val="11"/>
      <name val="ＭＳ Ｐゴシック"/>
      <family val="2"/>
      <charset val="128"/>
      <scheme val="minor"/>
    </font>
    <font>
      <b/>
      <sz val="11"/>
      <name val="ＭＳ Ｐゴシック"/>
      <family val="3"/>
      <charset val="128"/>
      <scheme val="minor"/>
    </font>
    <font>
      <b/>
      <sz val="11"/>
      <color theme="1"/>
      <name val="ＭＳ Ｐゴシック"/>
      <family val="3"/>
      <charset val="128"/>
      <scheme val="minor"/>
    </font>
    <font>
      <b/>
      <sz val="14"/>
      <name val="ＭＳ ゴシック"/>
      <family val="3"/>
      <charset val="128"/>
    </font>
    <font>
      <sz val="10"/>
      <color theme="1"/>
      <name val="ＭＳ Ｐゴシック"/>
      <family val="2"/>
      <charset val="128"/>
      <scheme val="minor"/>
    </font>
    <font>
      <sz val="10"/>
      <name val="ＭＳ Ｐゴシック"/>
      <family val="2"/>
      <charset val="128"/>
      <scheme val="minor"/>
    </font>
    <font>
      <sz val="11"/>
      <color rgb="FFFF0000"/>
      <name val="ＭＳ Ｐゴシック"/>
      <family val="2"/>
      <charset val="128"/>
      <scheme val="minor"/>
    </font>
    <font>
      <sz val="14"/>
      <color rgb="FFFF0000"/>
      <name val="ＭＳ ゴシック"/>
      <family val="3"/>
      <charset val="128"/>
    </font>
    <font>
      <sz val="11"/>
      <color theme="2" tint="-9.9978637043366805E-2"/>
      <name val="ＭＳ Ｐゴシック"/>
      <family val="2"/>
      <charset val="128"/>
      <scheme val="minor"/>
    </font>
    <font>
      <b/>
      <sz val="14"/>
      <color rgb="FFFF0000"/>
      <name val="ＭＳ Ｐゴシック"/>
      <family val="3"/>
      <charset val="128"/>
      <scheme val="minor"/>
    </font>
    <font>
      <sz val="8"/>
      <color rgb="FFFF0000"/>
      <name val="ＭＳ ゴシック"/>
      <family val="3"/>
      <charset val="128"/>
    </font>
    <font>
      <sz val="11"/>
      <color rgb="FF00B050"/>
      <name val="ＭＳ Ｐゴシック"/>
      <family val="2"/>
      <charset val="128"/>
      <scheme val="minor"/>
    </font>
    <font>
      <sz val="10"/>
      <color rgb="FF000000"/>
      <name val="ＭＳ ゴシック"/>
      <family val="3"/>
      <charset val="128"/>
    </font>
    <font>
      <b/>
      <u/>
      <sz val="10"/>
      <color rgb="FF000000"/>
      <name val="ＭＳ 明朝"/>
      <family val="1"/>
      <charset val="128"/>
    </font>
    <font>
      <b/>
      <sz val="14"/>
      <color rgb="FFFF0000"/>
      <name val="ＭＳ ゴシック"/>
      <family val="3"/>
      <charset val="128"/>
    </font>
    <font>
      <b/>
      <sz val="12"/>
      <color rgb="FFFF0000"/>
      <name val="ＭＳ ゴシック"/>
      <family val="3"/>
      <charset val="128"/>
    </font>
    <font>
      <sz val="14"/>
      <color theme="1"/>
      <name val="ＭＳ Ｐゴシック"/>
      <family val="2"/>
      <charset val="128"/>
      <scheme val="minor"/>
    </font>
    <font>
      <sz val="11"/>
      <name val="ＭＳ Ｐゴシック"/>
      <family val="3"/>
      <charset val="128"/>
      <scheme val="minor"/>
    </font>
    <font>
      <sz val="9"/>
      <color rgb="FF000000"/>
      <name val="ＭＳ 明朝"/>
      <family val="1"/>
      <charset val="128"/>
    </font>
    <font>
      <sz val="9"/>
      <name val="ＭＳ 明朝"/>
      <family val="1"/>
      <charset val="128"/>
    </font>
    <font>
      <sz val="9"/>
      <color theme="1"/>
      <name val="ＭＳ 明朝"/>
      <family val="1"/>
      <charset val="128"/>
    </font>
    <font>
      <u/>
      <sz val="9"/>
      <name val="ＭＳ 明朝"/>
      <family val="1"/>
      <charset val="128"/>
    </font>
    <font>
      <sz val="11"/>
      <color theme="1"/>
      <name val="ＭＳ ゴシック"/>
      <family val="3"/>
      <charset val="128"/>
    </font>
    <font>
      <b/>
      <sz val="12"/>
      <color rgb="FFFFFF00"/>
      <name val="ＭＳ ゴシック"/>
      <family val="3"/>
      <charset val="128"/>
    </font>
    <font>
      <sz val="11"/>
      <color theme="1"/>
      <name val="ＭＳ 明朝"/>
      <family val="1"/>
      <charset val="128"/>
    </font>
  </fonts>
  <fills count="1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92D050"/>
        <bgColor indexed="64"/>
      </patternFill>
    </fill>
    <fill>
      <patternFill patternType="solid">
        <fgColor rgb="FFFCE4D6"/>
        <bgColor indexed="64"/>
      </patternFill>
    </fill>
    <fill>
      <patternFill patternType="solid">
        <fgColor theme="0" tint="-0.14999847407452621"/>
        <bgColor indexed="64"/>
      </patternFill>
    </fill>
    <fill>
      <patternFill patternType="solid">
        <fgColor rgb="FFFFEBFF"/>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rgb="FFFFCCFF"/>
        <bgColor indexed="64"/>
      </patternFill>
    </fill>
    <fill>
      <patternFill patternType="solid">
        <fgColor theme="9" tint="0.59999389629810485"/>
        <bgColor indexed="64"/>
      </patternFill>
    </fill>
    <fill>
      <patternFill patternType="solid">
        <fgColor rgb="FFFFFF00"/>
        <bgColor indexed="64"/>
      </patternFill>
    </fill>
    <fill>
      <patternFill patternType="solid">
        <fgColor rgb="FFFFC000"/>
        <bgColor indexed="64"/>
      </patternFill>
    </fill>
    <fill>
      <patternFill patternType="solid">
        <fgColor rgb="FF00B050"/>
        <bgColor indexed="64"/>
      </patternFill>
    </fill>
    <fill>
      <patternFill patternType="solid">
        <fgColor rgb="FFB6DDE8"/>
        <bgColor indexed="64"/>
      </patternFill>
    </fill>
    <fill>
      <patternFill patternType="solid">
        <fgColor rgb="FFFF00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thin">
        <color rgb="FFFF0000"/>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rgb="FFFF0000"/>
      </left>
      <right style="medium">
        <color rgb="FFFF0000"/>
      </right>
      <top style="medium">
        <color rgb="FFFF0000"/>
      </top>
      <bottom style="medium">
        <color rgb="FFFF0000"/>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235">
    <xf numFmtId="0" fontId="0" fillId="0" borderId="0" xfId="0">
      <alignment vertical="center"/>
    </xf>
    <xf numFmtId="0" fontId="0" fillId="0" borderId="1" xfId="0" applyBorder="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5" fillId="0" borderId="0" xfId="0" applyFont="1">
      <alignment vertical="center"/>
    </xf>
    <xf numFmtId="0" fontId="3" fillId="0" borderId="0" xfId="0" applyFont="1">
      <alignment vertical="center"/>
    </xf>
    <xf numFmtId="0" fontId="0" fillId="0" borderId="0" xfId="0" applyAlignment="1">
      <alignment vertical="top" wrapText="1"/>
    </xf>
    <xf numFmtId="0" fontId="4" fillId="0" borderId="0" xfId="0" applyFont="1" applyAlignment="1">
      <alignment vertical="top" wrapText="1"/>
    </xf>
    <xf numFmtId="0" fontId="6" fillId="0" borderId="0" xfId="0" applyFont="1" applyAlignment="1">
      <alignment vertical="top" wrapText="1"/>
    </xf>
    <xf numFmtId="0" fontId="7" fillId="0" borderId="0" xfId="0" applyFont="1">
      <alignment vertical="center"/>
    </xf>
    <xf numFmtId="0" fontId="0" fillId="0" borderId="1" xfId="0" applyBorder="1" applyAlignment="1">
      <alignment horizontal="center" vertical="center"/>
    </xf>
    <xf numFmtId="0" fontId="0" fillId="3" borderId="0" xfId="0" applyFill="1" applyProtection="1">
      <alignment vertical="center"/>
      <protection locked="0"/>
    </xf>
    <xf numFmtId="0" fontId="0" fillId="0" borderId="0" xfId="0" applyAlignment="1">
      <alignment horizontal="center" vertical="center"/>
    </xf>
    <xf numFmtId="0" fontId="0" fillId="0" borderId="13" xfId="0" applyBorder="1">
      <alignment vertical="center"/>
    </xf>
    <xf numFmtId="0" fontId="5" fillId="0" borderId="0" xfId="0" applyFont="1" applyAlignment="1">
      <alignment vertical="center" shrinkToFit="1"/>
    </xf>
    <xf numFmtId="0" fontId="5" fillId="0" borderId="0" xfId="0" applyFont="1" applyAlignment="1">
      <alignment horizontal="left" vertical="center"/>
    </xf>
    <xf numFmtId="0" fontId="12" fillId="0" borderId="0" xfId="0" applyFont="1" applyAlignment="1">
      <alignment horizontal="left" vertical="center" shrinkToFit="1"/>
    </xf>
    <xf numFmtId="0" fontId="0" fillId="4" borderId="1" xfId="0" applyFill="1" applyBorder="1" applyAlignment="1">
      <alignment vertical="center" wrapText="1"/>
    </xf>
    <xf numFmtId="0" fontId="0" fillId="0" borderId="13" xfId="0" applyBorder="1" applyProtection="1">
      <alignment vertical="center"/>
      <protection locked="0"/>
    </xf>
    <xf numFmtId="0" fontId="17" fillId="0" borderId="0" xfId="0" applyFont="1">
      <alignment vertical="center"/>
    </xf>
    <xf numFmtId="0" fontId="16" fillId="0" borderId="0" xfId="0" applyFont="1">
      <alignment vertical="center"/>
    </xf>
    <xf numFmtId="0" fontId="20" fillId="3" borderId="0" xfId="0" applyFont="1" applyFill="1">
      <alignment vertical="center"/>
    </xf>
    <xf numFmtId="38" fontId="21" fillId="6" borderId="1" xfId="1" applyFont="1" applyFill="1" applyBorder="1" applyAlignment="1">
      <alignment horizontal="center" vertical="center"/>
    </xf>
    <xf numFmtId="38" fontId="21" fillId="6" borderId="0" xfId="1" applyFont="1" applyFill="1" applyBorder="1" applyAlignment="1">
      <alignment horizontal="center" vertical="center"/>
    </xf>
    <xf numFmtId="0" fontId="17" fillId="0" borderId="0" xfId="0" applyFont="1" applyProtection="1">
      <alignment vertical="center"/>
      <protection locked="0"/>
    </xf>
    <xf numFmtId="0" fontId="0" fillId="3" borderId="0" xfId="0" applyFill="1">
      <alignment vertical="center"/>
    </xf>
    <xf numFmtId="177" fontId="19" fillId="3" borderId="0" xfId="0" applyNumberFormat="1" applyFont="1" applyFill="1" applyAlignment="1">
      <alignment horizontal="center" vertical="center"/>
    </xf>
    <xf numFmtId="49" fontId="0" fillId="0" borderId="0" xfId="0" applyNumberFormat="1">
      <alignment vertical="center"/>
    </xf>
    <xf numFmtId="176" fontId="0" fillId="7" borderId="1" xfId="0" applyNumberFormat="1" applyFill="1" applyBorder="1">
      <alignment vertical="center"/>
    </xf>
    <xf numFmtId="49" fontId="0" fillId="8" borderId="1" xfId="0" applyNumberFormat="1" applyFill="1" applyBorder="1">
      <alignment vertical="center"/>
    </xf>
    <xf numFmtId="178" fontId="0" fillId="8" borderId="1" xfId="0" applyNumberFormat="1" applyFill="1" applyBorder="1">
      <alignment vertical="center"/>
    </xf>
    <xf numFmtId="178" fontId="0" fillId="9" borderId="5" xfId="0" applyNumberFormat="1" applyFill="1" applyBorder="1">
      <alignment vertical="center"/>
    </xf>
    <xf numFmtId="178" fontId="0" fillId="0" borderId="1" xfId="0" applyNumberFormat="1" applyBorder="1">
      <alignment vertical="center"/>
    </xf>
    <xf numFmtId="178" fontId="0" fillId="0" borderId="5" xfId="0" applyNumberFormat="1" applyBorder="1">
      <alignment vertical="center"/>
    </xf>
    <xf numFmtId="49" fontId="0" fillId="9" borderId="1" xfId="0" applyNumberFormat="1" applyFill="1" applyBorder="1">
      <alignment vertical="center"/>
    </xf>
    <xf numFmtId="178" fontId="0" fillId="9" borderId="1" xfId="0" applyNumberFormat="1" applyFill="1" applyBorder="1">
      <alignment vertical="center"/>
    </xf>
    <xf numFmtId="178" fontId="0" fillId="10" borderId="1" xfId="0" applyNumberFormat="1" applyFill="1" applyBorder="1">
      <alignment vertical="center"/>
    </xf>
    <xf numFmtId="178" fontId="17" fillId="0" borderId="1" xfId="0" applyNumberFormat="1" applyFont="1" applyBorder="1">
      <alignment vertical="center"/>
    </xf>
    <xf numFmtId="176" fontId="0" fillId="0" borderId="0" xfId="0" applyNumberFormat="1">
      <alignment vertical="center"/>
    </xf>
    <xf numFmtId="0" fontId="0" fillId="12" borderId="1" xfId="0" applyFill="1" applyBorder="1">
      <alignment vertical="center"/>
    </xf>
    <xf numFmtId="38" fontId="21" fillId="0" borderId="1" xfId="1" applyFont="1" applyFill="1" applyBorder="1" applyAlignment="1">
      <alignment horizontal="center" vertical="center"/>
    </xf>
    <xf numFmtId="0" fontId="0" fillId="14" borderId="1" xfId="0" applyFill="1" applyBorder="1" applyAlignment="1">
      <alignment vertical="center" wrapText="1"/>
    </xf>
    <xf numFmtId="0" fontId="0" fillId="4" borderId="12" xfId="0" applyFill="1" applyBorder="1" applyAlignment="1">
      <alignment vertical="center" wrapText="1"/>
    </xf>
    <xf numFmtId="0" fontId="0" fillId="0" borderId="0" xfId="0" applyAlignment="1">
      <alignment vertical="center" wrapText="1"/>
    </xf>
    <xf numFmtId="177" fontId="11" fillId="3" borderId="1" xfId="0" applyNumberFormat="1" applyFont="1" applyFill="1" applyBorder="1" applyAlignment="1">
      <alignment horizontal="right" vertical="center"/>
    </xf>
    <xf numFmtId="0" fontId="18" fillId="3" borderId="0" xfId="0" applyFont="1" applyFill="1" applyProtection="1">
      <alignment vertical="center"/>
      <protection hidden="1"/>
    </xf>
    <xf numFmtId="0" fontId="0" fillId="3" borderId="0" xfId="0" applyFill="1" applyProtection="1">
      <alignment vertical="center"/>
      <protection hidden="1"/>
    </xf>
    <xf numFmtId="38" fontId="21" fillId="6" borderId="1" xfId="1" applyFont="1" applyFill="1" applyBorder="1" applyAlignment="1" applyProtection="1">
      <alignment horizontal="center" vertical="center"/>
      <protection hidden="1"/>
    </xf>
    <xf numFmtId="38" fontId="21" fillId="6" borderId="0" xfId="1" applyFont="1" applyFill="1" applyBorder="1" applyAlignment="1" applyProtection="1">
      <alignment horizontal="center" vertical="center"/>
      <protection hidden="1"/>
    </xf>
    <xf numFmtId="177" fontId="19" fillId="3" borderId="0" xfId="0" applyNumberFormat="1" applyFont="1" applyFill="1" applyAlignment="1" applyProtection="1">
      <alignment horizontal="center" vertical="center"/>
      <protection hidden="1"/>
    </xf>
    <xf numFmtId="0" fontId="0" fillId="0" borderId="0" xfId="0" applyProtection="1">
      <alignment vertical="center"/>
      <protection hidden="1"/>
    </xf>
    <xf numFmtId="177" fontId="11" fillId="0" borderId="0" xfId="0" applyNumberFormat="1" applyFont="1" applyAlignment="1" applyProtection="1">
      <alignment horizontal="right" vertical="top"/>
      <protection hidden="1"/>
    </xf>
    <xf numFmtId="0" fontId="20" fillId="3" borderId="0" xfId="0" applyFont="1" applyFill="1" applyProtection="1">
      <alignment vertical="center"/>
      <protection hidden="1"/>
    </xf>
    <xf numFmtId="0" fontId="0" fillId="8" borderId="0" xfId="0" applyFill="1">
      <alignment vertical="center"/>
    </xf>
    <xf numFmtId="0" fontId="0" fillId="14" borderId="1" xfId="0" applyFill="1" applyBorder="1">
      <alignment vertical="center"/>
    </xf>
    <xf numFmtId="180" fontId="0" fillId="14" borderId="1" xfId="0" applyNumberFormat="1" applyFill="1" applyBorder="1">
      <alignment vertical="center"/>
    </xf>
    <xf numFmtId="178" fontId="0" fillId="5" borderId="1" xfId="0" applyNumberFormat="1" applyFill="1" applyBorder="1">
      <alignment vertical="center"/>
    </xf>
    <xf numFmtId="0" fontId="9" fillId="0" borderId="1" xfId="0" applyFont="1" applyBorder="1">
      <alignment vertical="center"/>
    </xf>
    <xf numFmtId="0" fontId="0" fillId="0" borderId="5"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178" fontId="0" fillId="0" borderId="0" xfId="0" applyNumberFormat="1">
      <alignment vertical="center"/>
    </xf>
    <xf numFmtId="0" fontId="0" fillId="0" borderId="21" xfId="0" applyBorder="1">
      <alignment vertical="center"/>
    </xf>
    <xf numFmtId="178" fontId="22" fillId="0" borderId="0" xfId="0" applyNumberFormat="1" applyFont="1">
      <alignment vertical="center"/>
    </xf>
    <xf numFmtId="0" fontId="23" fillId="0" borderId="0" xfId="0" applyFont="1">
      <alignment vertical="center"/>
    </xf>
    <xf numFmtId="179" fontId="0" fillId="0" borderId="0" xfId="0" applyNumberFormat="1">
      <alignment vertical="center"/>
    </xf>
    <xf numFmtId="0" fontId="0" fillId="0" borderId="22" xfId="0" applyBorder="1">
      <alignment vertical="center"/>
    </xf>
    <xf numFmtId="49" fontId="0" fillId="0" borderId="23" xfId="0" applyNumberFormat="1" applyBorder="1">
      <alignment vertical="center"/>
    </xf>
    <xf numFmtId="178" fontId="0" fillId="0" borderId="23" xfId="0" applyNumberFormat="1" applyBorder="1">
      <alignment vertical="center"/>
    </xf>
    <xf numFmtId="0" fontId="0" fillId="0" borderId="24" xfId="0" applyBorder="1">
      <alignment vertical="center"/>
    </xf>
    <xf numFmtId="49" fontId="0" fillId="0" borderId="18" xfId="0" applyNumberFormat="1" applyBorder="1">
      <alignment vertical="center"/>
    </xf>
    <xf numFmtId="178" fontId="0" fillId="0" borderId="18" xfId="0" applyNumberFormat="1" applyBorder="1">
      <alignment vertical="center"/>
    </xf>
    <xf numFmtId="49" fontId="0" fillId="0" borderId="19" xfId="0" applyNumberFormat="1" applyBorder="1">
      <alignment vertical="center"/>
    </xf>
    <xf numFmtId="0" fontId="20" fillId="13" borderId="25" xfId="0" applyFont="1" applyFill="1" applyBorder="1">
      <alignment vertical="center"/>
    </xf>
    <xf numFmtId="0" fontId="0" fillId="0" borderId="23" xfId="0" applyBorder="1">
      <alignment vertical="center"/>
    </xf>
    <xf numFmtId="49" fontId="24" fillId="0" borderId="0" xfId="0" applyNumberFormat="1" applyFont="1">
      <alignment vertical="center"/>
    </xf>
    <xf numFmtId="49" fontId="24" fillId="0" borderId="20" xfId="0" applyNumberFormat="1" applyFont="1" applyBorder="1">
      <alignment vertical="center"/>
    </xf>
    <xf numFmtId="49" fontId="0" fillId="0" borderId="21" xfId="0" applyNumberFormat="1" applyBorder="1">
      <alignment vertical="center"/>
    </xf>
    <xf numFmtId="179" fontId="0" fillId="0" borderId="1" xfId="0" applyNumberFormat="1" applyBorder="1">
      <alignment vertical="center"/>
    </xf>
    <xf numFmtId="176" fontId="0" fillId="0" borderId="1" xfId="0" applyNumberFormat="1" applyBorder="1">
      <alignment vertical="center"/>
    </xf>
    <xf numFmtId="0" fontId="0" fillId="0" borderId="0" xfId="0" applyAlignment="1">
      <alignment horizontal="right" vertical="center"/>
    </xf>
    <xf numFmtId="0" fontId="16" fillId="0" borderId="0" xfId="0" applyFont="1" applyAlignment="1">
      <alignment horizontal="center" vertical="center"/>
    </xf>
    <xf numFmtId="177" fontId="11" fillId="3" borderId="0" xfId="0" applyNumberFormat="1" applyFont="1" applyFill="1" applyAlignment="1" applyProtection="1">
      <alignment horizontal="right" vertical="center"/>
      <protection hidden="1"/>
    </xf>
    <xf numFmtId="49" fontId="0" fillId="0" borderId="0" xfId="0" applyNumberFormat="1" applyAlignment="1">
      <alignment horizontal="center" vertical="center"/>
    </xf>
    <xf numFmtId="178" fontId="0" fillId="8" borderId="5" xfId="0" applyNumberFormat="1" applyFill="1" applyBorder="1">
      <alignment vertical="center"/>
    </xf>
    <xf numFmtId="49" fontId="0" fillId="10" borderId="5" xfId="0" applyNumberFormat="1" applyFill="1" applyBorder="1">
      <alignment vertical="center"/>
    </xf>
    <xf numFmtId="178" fontId="0" fillId="10" borderId="3" xfId="0" applyNumberFormat="1" applyFill="1" applyBorder="1">
      <alignment vertical="center"/>
    </xf>
    <xf numFmtId="178" fontId="0" fillId="11" borderId="6" xfId="0" applyNumberFormat="1" applyFill="1" applyBorder="1">
      <alignment vertical="center"/>
    </xf>
    <xf numFmtId="181" fontId="0" fillId="0" borderId="1" xfId="0" applyNumberFormat="1" applyBorder="1">
      <alignment vertical="center"/>
    </xf>
    <xf numFmtId="181" fontId="17" fillId="0" borderId="1" xfId="0" applyNumberFormat="1" applyFont="1" applyBorder="1">
      <alignment vertical="center"/>
    </xf>
    <xf numFmtId="181" fontId="0" fillId="0" borderId="5" xfId="0" applyNumberFormat="1" applyBorder="1">
      <alignment vertical="center"/>
    </xf>
    <xf numFmtId="181" fontId="0" fillId="11" borderId="1" xfId="0" applyNumberFormat="1" applyFill="1" applyBorder="1">
      <alignment vertical="center"/>
    </xf>
    <xf numFmtId="0" fontId="25" fillId="0" borderId="0" xfId="0" applyFont="1" applyAlignment="1">
      <alignment vertical="center" wrapText="1"/>
    </xf>
    <xf numFmtId="0" fontId="0" fillId="9" borderId="0" xfId="0" applyFill="1">
      <alignment vertical="center"/>
    </xf>
    <xf numFmtId="49" fontId="17" fillId="0" borderId="20" xfId="0" applyNumberFormat="1" applyFont="1" applyBorder="1">
      <alignment vertical="center"/>
    </xf>
    <xf numFmtId="176" fontId="0" fillId="0" borderId="26" xfId="0" applyNumberFormat="1" applyBorder="1">
      <alignment vertical="center"/>
    </xf>
    <xf numFmtId="178" fontId="26" fillId="0" borderId="1" xfId="0" applyNumberFormat="1" applyFont="1" applyBorder="1">
      <alignment vertical="center"/>
    </xf>
    <xf numFmtId="181" fontId="26" fillId="0" borderId="1" xfId="0" applyNumberFormat="1" applyFont="1" applyBorder="1">
      <alignment vertical="center"/>
    </xf>
    <xf numFmtId="0" fontId="0" fillId="0" borderId="13" xfId="0" applyBorder="1" applyAlignment="1">
      <alignment horizontal="center" vertical="center"/>
    </xf>
    <xf numFmtId="182" fontId="21" fillId="6" borderId="0" xfId="1" applyNumberFormat="1" applyFont="1" applyFill="1" applyBorder="1" applyAlignment="1">
      <alignment horizontal="center" vertical="center"/>
    </xf>
    <xf numFmtId="0" fontId="27" fillId="0" borderId="0" xfId="0" applyFont="1" applyAlignment="1" applyProtection="1">
      <alignment horizontal="left" vertical="center"/>
      <protection hidden="1"/>
    </xf>
    <xf numFmtId="0" fontId="27" fillId="0" borderId="0" xfId="0" applyFont="1" applyAlignment="1" applyProtection="1">
      <alignment horizontal="center" vertical="center"/>
      <protection hidden="1"/>
    </xf>
    <xf numFmtId="0" fontId="24" fillId="0" borderId="0" xfId="0" applyFont="1">
      <alignment vertical="center"/>
    </xf>
    <xf numFmtId="0" fontId="24" fillId="0" borderId="17" xfId="0" applyFont="1" applyBorder="1">
      <alignment vertical="center"/>
    </xf>
    <xf numFmtId="0" fontId="24" fillId="0" borderId="18" xfId="0" applyFont="1" applyBorder="1">
      <alignment vertical="center"/>
    </xf>
    <xf numFmtId="0" fontId="24" fillId="0" borderId="19" xfId="0" applyFont="1" applyBorder="1">
      <alignment vertical="center"/>
    </xf>
    <xf numFmtId="0" fontId="13" fillId="0" borderId="20" xfId="0" applyFont="1" applyBorder="1">
      <alignment vertical="center"/>
    </xf>
    <xf numFmtId="0" fontId="24" fillId="0" borderId="21" xfId="0" applyFont="1" applyBorder="1">
      <alignment vertical="center"/>
    </xf>
    <xf numFmtId="0" fontId="24" fillId="0" borderId="20" xfId="0" applyFont="1" applyBorder="1">
      <alignment vertical="center"/>
    </xf>
    <xf numFmtId="0" fontId="24" fillId="0" borderId="22" xfId="0" applyFont="1" applyBorder="1">
      <alignment vertical="center"/>
    </xf>
    <xf numFmtId="0" fontId="24" fillId="0" borderId="23" xfId="0" applyFont="1" applyBorder="1">
      <alignment vertical="center"/>
    </xf>
    <xf numFmtId="0" fontId="24" fillId="0" borderId="24" xfId="0" applyFont="1" applyBorder="1">
      <alignment vertical="center"/>
    </xf>
    <xf numFmtId="0" fontId="17" fillId="0" borderId="20" xfId="0" applyFont="1" applyBorder="1">
      <alignment vertical="center"/>
    </xf>
    <xf numFmtId="178" fontId="0" fillId="11" borderId="1" xfId="0" applyNumberFormat="1" applyFill="1" applyBorder="1">
      <alignment vertical="center"/>
    </xf>
    <xf numFmtId="0" fontId="12" fillId="0" borderId="0" xfId="0" applyFont="1">
      <alignment vertical="center"/>
    </xf>
    <xf numFmtId="0" fontId="0" fillId="15" borderId="1" xfId="0" applyFill="1" applyBorder="1" applyAlignment="1">
      <alignment horizontal="center" vertical="center"/>
    </xf>
    <xf numFmtId="0" fontId="0" fillId="16" borderId="1" xfId="0" applyFill="1" applyBorder="1" applyAlignment="1">
      <alignment vertical="center" wrapText="1"/>
    </xf>
    <xf numFmtId="0" fontId="0" fillId="15" borderId="0" xfId="0" applyFill="1">
      <alignment vertical="center"/>
    </xf>
    <xf numFmtId="0" fontId="29" fillId="0" borderId="20" xfId="0" applyFont="1" applyBorder="1">
      <alignment vertical="center"/>
    </xf>
    <xf numFmtId="0" fontId="0" fillId="0" borderId="9" xfId="0" applyBorder="1">
      <alignment vertical="center"/>
    </xf>
    <xf numFmtId="176" fontId="0" fillId="15" borderId="1" xfId="0" applyNumberFormat="1" applyFill="1" applyBorder="1">
      <alignment vertical="center"/>
    </xf>
    <xf numFmtId="178" fontId="0" fillId="10" borderId="27" xfId="0" applyNumberFormat="1" applyFill="1" applyBorder="1">
      <alignment vertical="center"/>
    </xf>
    <xf numFmtId="178" fontId="0" fillId="9" borderId="1" xfId="0" applyNumberFormat="1" applyFill="1" applyBorder="1" applyAlignment="1">
      <alignment vertical="center" wrapText="1"/>
    </xf>
    <xf numFmtId="0" fontId="31" fillId="0" borderId="0" xfId="0" applyFont="1">
      <alignment vertical="center"/>
    </xf>
    <xf numFmtId="0" fontId="34" fillId="0" borderId="0" xfId="0" applyFont="1">
      <alignment vertical="center"/>
    </xf>
    <xf numFmtId="0" fontId="35" fillId="9" borderId="0" xfId="0" applyFont="1" applyFill="1" applyAlignment="1">
      <alignment vertical="center" wrapText="1"/>
    </xf>
    <xf numFmtId="0" fontId="36" fillId="0" borderId="0" xfId="0" applyFont="1">
      <alignment vertical="center"/>
    </xf>
    <xf numFmtId="0" fontId="38" fillId="0" borderId="0" xfId="0" applyFont="1">
      <alignment vertical="center"/>
    </xf>
    <xf numFmtId="0" fontId="0" fillId="0" borderId="20" xfId="0" applyBorder="1" applyAlignment="1">
      <alignment vertical="center" shrinkToFit="1"/>
    </xf>
    <xf numFmtId="0" fontId="41" fillId="0" borderId="0" xfId="0" applyFont="1" applyAlignment="1">
      <alignment vertical="center" shrinkToFit="1"/>
    </xf>
    <xf numFmtId="0" fontId="16" fillId="0" borderId="0" xfId="0" applyFont="1" applyAlignment="1" applyProtection="1">
      <alignment horizontal="left" vertical="top"/>
      <protection locked="0"/>
    </xf>
    <xf numFmtId="0" fontId="42" fillId="0" borderId="0" xfId="0" applyFont="1">
      <alignment vertical="center"/>
    </xf>
    <xf numFmtId="0" fontId="25" fillId="0" borderId="28" xfId="0" applyFont="1" applyBorder="1" applyAlignment="1" applyProtection="1">
      <alignment horizontal="center" vertical="center" wrapText="1" shrinkToFit="1"/>
      <protection locked="0"/>
    </xf>
    <xf numFmtId="0" fontId="32" fillId="0" borderId="28" xfId="0" applyFont="1" applyBorder="1" applyAlignment="1" applyProtection="1">
      <alignment horizontal="center" vertical="center" wrapText="1" shrinkToFit="1"/>
      <protection locked="0"/>
    </xf>
    <xf numFmtId="3" fontId="4" fillId="2" borderId="5" xfId="0" applyNumberFormat="1" applyFont="1" applyFill="1" applyBorder="1" applyAlignment="1" applyProtection="1">
      <alignment horizontal="left" vertical="top" wrapText="1"/>
      <protection locked="0"/>
    </xf>
    <xf numFmtId="3" fontId="4" fillId="2" borderId="6" xfId="0" applyNumberFormat="1" applyFont="1" applyFill="1" applyBorder="1" applyAlignment="1" applyProtection="1">
      <alignment horizontal="left" vertical="top" wrapText="1"/>
      <protection locked="0"/>
    </xf>
    <xf numFmtId="3" fontId="4" fillId="2" borderId="7" xfId="0" applyNumberFormat="1" applyFont="1" applyFill="1" applyBorder="1" applyAlignment="1" applyProtection="1">
      <alignment horizontal="left" vertical="top" wrapText="1"/>
      <protection locked="0"/>
    </xf>
    <xf numFmtId="177" fontId="4" fillId="0" borderId="5" xfId="0" applyNumberFormat="1" applyFont="1" applyBorder="1" applyAlignment="1" applyProtection="1">
      <alignment horizontal="right" vertical="top" wrapText="1"/>
      <protection locked="0"/>
    </xf>
    <xf numFmtId="177" fontId="4" fillId="0" borderId="6" xfId="0" applyNumberFormat="1" applyFont="1" applyBorder="1" applyAlignment="1" applyProtection="1">
      <alignment horizontal="right" vertical="top" wrapText="1"/>
      <protection locked="0"/>
    </xf>
    <xf numFmtId="177" fontId="4" fillId="0" borderId="7" xfId="0" applyNumberFormat="1" applyFont="1" applyBorder="1" applyAlignment="1" applyProtection="1">
      <alignment horizontal="right" vertical="top" wrapText="1"/>
      <protection locked="0"/>
    </xf>
    <xf numFmtId="0" fontId="4" fillId="2" borderId="5" xfId="0" applyFont="1" applyFill="1" applyBorder="1" applyAlignment="1" applyProtection="1">
      <alignment horizontal="left" vertical="top" wrapText="1"/>
      <protection locked="0"/>
    </xf>
    <xf numFmtId="0" fontId="4" fillId="2" borderId="6" xfId="0" applyFont="1" applyFill="1" applyBorder="1" applyAlignment="1" applyProtection="1">
      <alignment horizontal="left" vertical="top" wrapText="1"/>
      <protection locked="0"/>
    </xf>
    <xf numFmtId="0" fontId="4" fillId="2" borderId="7" xfId="0" applyFont="1" applyFill="1" applyBorder="1" applyAlignment="1" applyProtection="1">
      <alignment horizontal="left" vertical="top" wrapText="1"/>
      <protection locked="0"/>
    </xf>
    <xf numFmtId="0" fontId="17" fillId="18" borderId="0" xfId="0" applyFont="1" applyFill="1" applyAlignment="1" applyProtection="1">
      <alignment horizontal="left" vertical="center"/>
      <protection locked="0"/>
    </xf>
    <xf numFmtId="0" fontId="42" fillId="0" borderId="3" xfId="0" applyFont="1" applyBorder="1" applyAlignment="1">
      <alignment horizontal="center" vertical="center"/>
    </xf>
    <xf numFmtId="0" fontId="33" fillId="0" borderId="0" xfId="0" applyFont="1" applyAlignment="1">
      <alignment horizontal="left" vertical="center"/>
    </xf>
    <xf numFmtId="0" fontId="42" fillId="0" borderId="3" xfId="0" applyFont="1" applyBorder="1" applyAlignment="1" applyProtection="1">
      <alignment vertical="center" wrapText="1"/>
      <protection locked="0"/>
    </xf>
    <xf numFmtId="0" fontId="0" fillId="0" borderId="3" xfId="0" applyBorder="1" applyAlignment="1" applyProtection="1">
      <alignment vertical="center" wrapText="1"/>
      <protection locked="0"/>
    </xf>
    <xf numFmtId="0" fontId="3" fillId="17" borderId="5" xfId="0" applyFont="1" applyFill="1" applyBorder="1" applyAlignment="1">
      <alignment horizontal="left" vertical="center" wrapText="1"/>
    </xf>
    <xf numFmtId="0" fontId="3" fillId="17" borderId="6" xfId="0" applyFont="1" applyFill="1" applyBorder="1" applyAlignment="1">
      <alignment horizontal="left" vertical="center" wrapText="1"/>
    </xf>
    <xf numFmtId="0" fontId="3" fillId="17" borderId="7" xfId="0" applyFont="1" applyFill="1" applyBorder="1" applyAlignment="1">
      <alignment horizontal="left" vertical="center" wrapText="1"/>
    </xf>
    <xf numFmtId="177" fontId="4" fillId="17" borderId="5" xfId="0" applyNumberFormat="1" applyFont="1" applyFill="1" applyBorder="1" applyAlignment="1" applyProtection="1">
      <alignment horizontal="right" vertical="center" wrapText="1"/>
      <protection locked="0"/>
    </xf>
    <xf numFmtId="177" fontId="4" fillId="17" borderId="6" xfId="0" applyNumberFormat="1" applyFont="1" applyFill="1" applyBorder="1" applyAlignment="1" applyProtection="1">
      <alignment horizontal="right" vertical="center" wrapText="1"/>
      <protection locked="0"/>
    </xf>
    <xf numFmtId="177" fontId="4" fillId="17" borderId="7" xfId="0" applyNumberFormat="1" applyFont="1" applyFill="1" applyBorder="1" applyAlignment="1" applyProtection="1">
      <alignment horizontal="right" vertical="center" wrapText="1"/>
      <protection locked="0"/>
    </xf>
    <xf numFmtId="177" fontId="4" fillId="17" borderId="5" xfId="0" applyNumberFormat="1" applyFont="1" applyFill="1" applyBorder="1" applyAlignment="1">
      <alignment horizontal="right" vertical="center" wrapText="1"/>
    </xf>
    <xf numFmtId="177" fontId="4" fillId="17" borderId="6" xfId="0" applyNumberFormat="1" applyFont="1" applyFill="1" applyBorder="1" applyAlignment="1">
      <alignment horizontal="right" vertical="center" wrapText="1"/>
    </xf>
    <xf numFmtId="177" fontId="4" fillId="17" borderId="7" xfId="0" applyNumberFormat="1" applyFont="1" applyFill="1" applyBorder="1" applyAlignment="1">
      <alignment horizontal="right" vertical="center" wrapText="1"/>
    </xf>
    <xf numFmtId="0" fontId="25" fillId="9" borderId="0" xfId="0" applyFont="1" applyFill="1" applyAlignment="1">
      <alignment horizontal="left" vertical="center" wrapText="1"/>
    </xf>
    <xf numFmtId="0" fontId="25" fillId="0" borderId="0" xfId="0" applyFont="1" applyAlignment="1">
      <alignment horizontal="left" vertical="center" wrapText="1"/>
    </xf>
    <xf numFmtId="0" fontId="32" fillId="0" borderId="0" xfId="0" applyFont="1" applyAlignment="1">
      <alignment horizontal="left" vertical="center" shrinkToFit="1"/>
    </xf>
    <xf numFmtId="0" fontId="33" fillId="0" borderId="0" xfId="0" applyFont="1" applyAlignment="1">
      <alignment horizontal="center" vertical="center" shrinkToFit="1"/>
    </xf>
    <xf numFmtId="0" fontId="16" fillId="0" borderId="0" xfId="0" applyFont="1">
      <alignment vertical="center"/>
    </xf>
    <xf numFmtId="0" fontId="16" fillId="0" borderId="0" xfId="0" applyFont="1" applyAlignment="1" applyProtection="1">
      <alignment horizontal="left"/>
      <protection locked="0"/>
    </xf>
    <xf numFmtId="0" fontId="41" fillId="0" borderId="0" xfId="0" applyFont="1" applyAlignment="1">
      <alignment horizontal="left" vertical="center" shrinkToFit="1"/>
    </xf>
    <xf numFmtId="0" fontId="27" fillId="0" borderId="0" xfId="0" applyFont="1" applyAlignment="1">
      <alignment horizontal="left" vertical="center" shrinkToFit="1"/>
    </xf>
    <xf numFmtId="0" fontId="27" fillId="0" borderId="0" xfId="0" applyFont="1" applyAlignment="1">
      <alignment horizontal="left" vertical="center"/>
    </xf>
    <xf numFmtId="0" fontId="3" fillId="17" borderId="1" xfId="0" applyFont="1" applyFill="1" applyBorder="1" applyAlignment="1">
      <alignment vertical="center" wrapText="1"/>
    </xf>
    <xf numFmtId="0" fontId="0" fillId="17" borderId="1" xfId="0" applyFill="1" applyBorder="1" applyAlignment="1">
      <alignment vertical="center" wrapText="1"/>
    </xf>
    <xf numFmtId="177" fontId="4" fillId="0" borderId="5" xfId="0" applyNumberFormat="1" applyFont="1" applyBorder="1" applyAlignment="1">
      <alignment horizontal="right" vertical="top" wrapText="1"/>
    </xf>
    <xf numFmtId="177" fontId="4" fillId="0" borderId="6" xfId="0" applyNumberFormat="1" applyFont="1" applyBorder="1" applyAlignment="1">
      <alignment horizontal="right" vertical="top" wrapText="1"/>
    </xf>
    <xf numFmtId="177" fontId="4" fillId="0" borderId="7" xfId="0" applyNumberFormat="1" applyFont="1" applyBorder="1" applyAlignment="1">
      <alignment horizontal="right" vertical="top" wrapText="1"/>
    </xf>
    <xf numFmtId="0" fontId="6" fillId="0" borderId="14" xfId="0" applyFont="1" applyBorder="1" applyAlignment="1">
      <alignment horizontal="center" vertical="top" wrapText="1"/>
    </xf>
    <xf numFmtId="0" fontId="6" fillId="0" borderId="15" xfId="0" applyFont="1" applyBorder="1" applyAlignment="1">
      <alignment horizontal="center" vertical="top" wrapText="1"/>
    </xf>
    <xf numFmtId="0" fontId="6" fillId="0" borderId="16" xfId="0" applyFont="1" applyBorder="1" applyAlignment="1">
      <alignment horizontal="center" vertical="top" wrapText="1"/>
    </xf>
    <xf numFmtId="176" fontId="4" fillId="0" borderId="5" xfId="0" applyNumberFormat="1" applyFont="1" applyBorder="1" applyAlignment="1" applyProtection="1">
      <alignment horizontal="right" vertical="top" wrapText="1"/>
      <protection locked="0"/>
    </xf>
    <xf numFmtId="176" fontId="4" fillId="0" borderId="6" xfId="0" applyNumberFormat="1" applyFont="1" applyBorder="1" applyAlignment="1" applyProtection="1">
      <alignment horizontal="right" vertical="top" wrapText="1"/>
      <protection locked="0"/>
    </xf>
    <xf numFmtId="176" fontId="4" fillId="0" borderId="7" xfId="0" applyNumberFormat="1" applyFont="1" applyBorder="1" applyAlignment="1" applyProtection="1">
      <alignment horizontal="right" vertical="top" wrapText="1"/>
      <protection locked="0"/>
    </xf>
    <xf numFmtId="0" fontId="0" fillId="0" borderId="2" xfId="0" applyBorder="1" applyAlignment="1">
      <alignment horizontal="center" vertical="top" wrapText="1"/>
    </xf>
    <xf numFmtId="0" fontId="3" fillId="17" borderId="1" xfId="0" applyFont="1" applyFill="1" applyBorder="1" applyAlignment="1">
      <alignment vertical="top" wrapText="1"/>
    </xf>
    <xf numFmtId="0" fontId="0" fillId="17" borderId="1" xfId="0" applyFill="1" applyBorder="1" applyAlignment="1">
      <alignment vertical="top" wrapText="1"/>
    </xf>
    <xf numFmtId="0" fontId="3" fillId="17" borderId="5" xfId="0" applyFont="1" applyFill="1" applyBorder="1" applyAlignment="1">
      <alignment horizontal="left" vertical="top" wrapText="1"/>
    </xf>
    <xf numFmtId="0" fontId="3" fillId="17" borderId="6" xfId="0" applyFont="1" applyFill="1" applyBorder="1" applyAlignment="1">
      <alignment horizontal="left" vertical="top" wrapText="1"/>
    </xf>
    <xf numFmtId="0" fontId="3" fillId="17" borderId="7" xfId="0" applyFont="1" applyFill="1" applyBorder="1" applyAlignment="1">
      <alignment horizontal="left" vertical="top" wrapText="1"/>
    </xf>
    <xf numFmtId="0" fontId="3" fillId="17" borderId="5" xfId="0" applyFont="1" applyFill="1" applyBorder="1" applyAlignment="1">
      <alignment horizontal="center" vertical="top" wrapText="1"/>
    </xf>
    <xf numFmtId="0" fontId="3" fillId="17" borderId="6" xfId="0" applyFont="1" applyFill="1" applyBorder="1" applyAlignment="1">
      <alignment horizontal="center" vertical="top" wrapText="1"/>
    </xf>
    <xf numFmtId="0" fontId="3" fillId="17" borderId="7" xfId="0" applyFont="1" applyFill="1" applyBorder="1" applyAlignment="1">
      <alignment horizontal="center" vertical="top" wrapText="1"/>
    </xf>
    <xf numFmtId="0" fontId="3" fillId="17" borderId="1" xfId="0" applyFont="1" applyFill="1" applyBorder="1" applyAlignment="1">
      <alignment horizontal="left" vertical="top" wrapText="1"/>
    </xf>
    <xf numFmtId="0" fontId="10" fillId="0" borderId="1" xfId="0" applyFont="1" applyBorder="1" applyAlignment="1" applyProtection="1">
      <alignment horizontal="left" vertical="top" wrapText="1"/>
      <protection locked="0"/>
    </xf>
    <xf numFmtId="0" fontId="40" fillId="17" borderId="1" xfId="0" applyFont="1" applyFill="1" applyBorder="1" applyAlignment="1">
      <alignment vertical="center" wrapText="1"/>
    </xf>
    <xf numFmtId="176" fontId="4" fillId="17" borderId="5" xfId="0" applyNumberFormat="1" applyFont="1" applyFill="1" applyBorder="1" applyAlignment="1" applyProtection="1">
      <alignment horizontal="right" vertical="center" wrapText="1"/>
      <protection locked="0"/>
    </xf>
    <xf numFmtId="176" fontId="4" fillId="17" borderId="6" xfId="0" applyNumberFormat="1" applyFont="1" applyFill="1" applyBorder="1" applyAlignment="1" applyProtection="1">
      <alignment horizontal="right" vertical="center" wrapText="1"/>
      <protection locked="0"/>
    </xf>
    <xf numFmtId="176" fontId="4" fillId="17" borderId="7" xfId="0" applyNumberFormat="1" applyFont="1" applyFill="1" applyBorder="1" applyAlignment="1" applyProtection="1">
      <alignment horizontal="right" vertical="center" wrapText="1"/>
      <protection locked="0"/>
    </xf>
    <xf numFmtId="177" fontId="4" fillId="17" borderId="1" xfId="0" applyNumberFormat="1" applyFont="1" applyFill="1" applyBorder="1" applyAlignment="1">
      <alignment horizontal="center" vertical="center" wrapText="1"/>
    </xf>
    <xf numFmtId="0" fontId="36" fillId="0" borderId="0" xfId="0" applyFont="1">
      <alignment vertical="center"/>
    </xf>
    <xf numFmtId="0" fontId="3" fillId="17" borderId="8" xfId="0" applyFont="1" applyFill="1" applyBorder="1" applyAlignment="1">
      <alignment vertical="top" wrapText="1"/>
    </xf>
    <xf numFmtId="0" fontId="3" fillId="17" borderId="9" xfId="0" applyFont="1" applyFill="1" applyBorder="1" applyAlignment="1">
      <alignment vertical="top" wrapText="1"/>
    </xf>
    <xf numFmtId="0" fontId="3" fillId="17" borderId="10" xfId="0" applyFont="1" applyFill="1" applyBorder="1" applyAlignment="1">
      <alignment vertical="top" wrapText="1"/>
    </xf>
    <xf numFmtId="0" fontId="3" fillId="17" borderId="11" xfId="0" applyFont="1" applyFill="1" applyBorder="1" applyAlignment="1">
      <alignment vertical="top" wrapText="1"/>
    </xf>
    <xf numFmtId="0" fontId="3" fillId="17" borderId="3" xfId="0" applyFont="1" applyFill="1" applyBorder="1" applyAlignment="1">
      <alignment vertical="top" wrapText="1"/>
    </xf>
    <xf numFmtId="0" fontId="3" fillId="17" borderId="4" xfId="0" applyFont="1" applyFill="1" applyBorder="1" applyAlignment="1">
      <alignment vertical="top" wrapText="1"/>
    </xf>
    <xf numFmtId="0" fontId="3" fillId="17" borderId="8" xfId="0" applyFont="1" applyFill="1" applyBorder="1" applyAlignment="1">
      <alignment horizontal="left" vertical="top" wrapText="1"/>
    </xf>
    <xf numFmtId="0" fontId="3" fillId="17" borderId="9" xfId="0" applyFont="1" applyFill="1" applyBorder="1" applyAlignment="1">
      <alignment horizontal="left" vertical="top" wrapText="1"/>
    </xf>
    <xf numFmtId="0" fontId="3" fillId="17" borderId="11" xfId="0" applyFont="1" applyFill="1" applyBorder="1" applyAlignment="1">
      <alignment horizontal="left" vertical="top" wrapText="1"/>
    </xf>
    <xf numFmtId="0" fontId="3" fillId="17" borderId="3" xfId="0" applyFont="1" applyFill="1" applyBorder="1" applyAlignment="1">
      <alignment horizontal="left" vertical="top" wrapText="1"/>
    </xf>
    <xf numFmtId="0" fontId="3" fillId="17" borderId="10" xfId="0" applyFont="1" applyFill="1" applyBorder="1" applyAlignment="1">
      <alignment horizontal="left" vertical="top" wrapText="1"/>
    </xf>
    <xf numFmtId="0" fontId="3" fillId="17" borderId="4" xfId="0" applyFont="1" applyFill="1" applyBorder="1" applyAlignment="1">
      <alignment horizontal="left" vertical="top" wrapText="1"/>
    </xf>
    <xf numFmtId="0" fontId="3" fillId="17" borderId="8" xfId="0" applyFont="1" applyFill="1" applyBorder="1" applyAlignment="1">
      <alignment horizontal="left" vertical="center" shrinkToFit="1"/>
    </xf>
    <xf numFmtId="0" fontId="3" fillId="17" borderId="9" xfId="0" applyFont="1" applyFill="1" applyBorder="1" applyAlignment="1">
      <alignment horizontal="left" vertical="center" shrinkToFit="1"/>
    </xf>
    <xf numFmtId="0" fontId="3" fillId="17" borderId="10" xfId="0" applyFont="1" applyFill="1" applyBorder="1" applyAlignment="1">
      <alignment horizontal="left" vertical="center" shrinkToFit="1"/>
    </xf>
    <xf numFmtId="0" fontId="3" fillId="17" borderId="11" xfId="0" applyFont="1" applyFill="1" applyBorder="1" applyAlignment="1" applyProtection="1">
      <alignment horizontal="center" vertical="center" wrapText="1"/>
      <protection locked="0"/>
    </xf>
    <xf numFmtId="0" fontId="3" fillId="17" borderId="3" xfId="0" applyFont="1" applyFill="1" applyBorder="1" applyAlignment="1" applyProtection="1">
      <alignment horizontal="center" vertical="center" wrapText="1"/>
      <protection locked="0"/>
    </xf>
    <xf numFmtId="0" fontId="3" fillId="17" borderId="4" xfId="0" applyFont="1" applyFill="1" applyBorder="1" applyAlignment="1" applyProtection="1">
      <alignment horizontal="center" vertical="center" wrapText="1"/>
      <protection locked="0"/>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3" fillId="17" borderId="1" xfId="0" applyFont="1" applyFill="1" applyBorder="1" applyAlignment="1">
      <alignment horizontal="left" vertical="center" wrapText="1"/>
    </xf>
    <xf numFmtId="0" fontId="37" fillId="0" borderId="0" xfId="0" applyFont="1" applyAlignment="1">
      <alignment horizontal="left" vertical="center" wrapText="1"/>
    </xf>
    <xf numFmtId="0" fontId="37" fillId="0" borderId="0" xfId="0" applyFont="1" applyAlignment="1">
      <alignment horizontal="left" vertical="center" wrapText="1" shrinkToFit="1"/>
    </xf>
    <xf numFmtId="0" fontId="37" fillId="0" borderId="0" xfId="0" applyFont="1" applyAlignment="1">
      <alignment horizontal="left" vertical="center" shrinkToFit="1"/>
    </xf>
    <xf numFmtId="0" fontId="38" fillId="0" borderId="0" xfId="0" applyFont="1" applyAlignment="1">
      <alignment horizontal="left" vertical="center" wrapText="1"/>
    </xf>
    <xf numFmtId="0" fontId="36" fillId="0" borderId="0" xfId="0" applyFont="1" applyAlignment="1">
      <alignment horizontal="left" vertical="center"/>
    </xf>
    <xf numFmtId="176" fontId="4" fillId="0" borderId="5" xfId="0" applyNumberFormat="1" applyFont="1" applyBorder="1" applyAlignment="1" applyProtection="1">
      <alignment horizontal="right" vertical="center" wrapText="1"/>
      <protection locked="0"/>
    </xf>
    <xf numFmtId="176" fontId="4" fillId="0" borderId="6" xfId="0" applyNumberFormat="1" applyFont="1" applyBorder="1" applyAlignment="1" applyProtection="1">
      <alignment horizontal="right" vertical="center" wrapText="1"/>
      <protection locked="0"/>
    </xf>
    <xf numFmtId="176" fontId="4" fillId="0" borderId="7" xfId="0" applyNumberFormat="1" applyFont="1" applyBorder="1" applyAlignment="1" applyProtection="1">
      <alignment horizontal="right" vertical="center" wrapText="1"/>
      <protection locked="0"/>
    </xf>
    <xf numFmtId="176" fontId="0" fillId="7" borderId="1" xfId="0" applyNumberFormat="1" applyFill="1" applyBorder="1" applyAlignment="1">
      <alignment horizontal="right" vertical="center"/>
    </xf>
    <xf numFmtId="49" fontId="0" fillId="9" borderId="1" xfId="0" applyNumberFormat="1" applyFill="1" applyBorder="1" applyAlignment="1">
      <alignment horizontal="center" vertical="center" wrapText="1"/>
    </xf>
    <xf numFmtId="49" fontId="0" fillId="9" borderId="1" xfId="0" applyNumberFormat="1" applyFill="1" applyBorder="1" applyAlignment="1">
      <alignment horizontal="center" vertical="center"/>
    </xf>
    <xf numFmtId="49" fontId="0" fillId="8" borderId="1" xfId="0" applyNumberFormat="1" applyFill="1" applyBorder="1" applyAlignment="1">
      <alignment horizontal="center" vertical="center" wrapText="1"/>
    </xf>
    <xf numFmtId="0" fontId="0" fillId="0" borderId="5" xfId="0"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xf>
    <xf numFmtId="0" fontId="0" fillId="0" borderId="3" xfId="0" applyBorder="1" applyAlignment="1">
      <alignment horizontal="center" vertical="center"/>
    </xf>
    <xf numFmtId="49" fontId="0" fillId="0" borderId="1" xfId="0" applyNumberFormat="1" applyBorder="1" applyAlignment="1">
      <alignment horizontal="center" vertical="center"/>
    </xf>
  </cellXfs>
  <cellStyles count="2">
    <cellStyle name="桁区切り" xfId="1" builtinId="6"/>
    <cellStyle name="標準" xfId="0" builtinId="0"/>
  </cellStyles>
  <dxfs count="25">
    <dxf>
      <fill>
        <patternFill>
          <fgColor auto="1"/>
          <bgColor rgb="FFFF0000"/>
        </patternFill>
      </fill>
    </dxf>
    <dxf>
      <fill>
        <patternFill>
          <fgColor auto="1"/>
          <bgColor rgb="FFFF0000"/>
        </patternFill>
      </fill>
    </dxf>
    <dxf>
      <fill>
        <patternFill>
          <bgColor rgb="FFFF0000"/>
        </patternFill>
      </fill>
    </dxf>
    <dxf>
      <fill>
        <patternFill>
          <bgColor rgb="FFFFC7CE"/>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B6DDE8"/>
      <color rgb="FFFFCCFF"/>
      <color rgb="FFDB4603"/>
      <color rgb="FFFCE4D6"/>
      <color rgb="FFFFCCCC"/>
      <color rgb="FFFFC7CE"/>
      <color rgb="FFFC6204"/>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17</xdr:col>
      <xdr:colOff>28577</xdr:colOff>
      <xdr:row>51</xdr:row>
      <xdr:rowOff>19051</xdr:rowOff>
    </xdr:from>
    <xdr:to>
      <xdr:col>18</xdr:col>
      <xdr:colOff>152401</xdr:colOff>
      <xdr:row>53</xdr:row>
      <xdr:rowOff>466725</xdr:rowOff>
    </xdr:to>
    <xdr:sp macro="" textlink="">
      <xdr:nvSpPr>
        <xdr:cNvPr id="2" name="左中かっこ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SpPr/>
      </xdr:nvSpPr>
      <xdr:spPr>
        <a:xfrm>
          <a:off x="2878457" y="9467851"/>
          <a:ext cx="291464" cy="1186814"/>
        </a:xfrm>
        <a:prstGeom prst="leftBrace">
          <a:avLst>
            <a:gd name="adj1" fmla="val 8333"/>
            <a:gd name="adj2" fmla="val 36667"/>
          </a:avLst>
        </a:prstGeom>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29</xdr:col>
      <xdr:colOff>146510</xdr:colOff>
      <xdr:row>39</xdr:row>
      <xdr:rowOff>218660</xdr:rowOff>
    </xdr:from>
    <xdr:to>
      <xdr:col>32</xdr:col>
      <xdr:colOff>112844</xdr:colOff>
      <xdr:row>42</xdr:row>
      <xdr:rowOff>79511</xdr:rowOff>
    </xdr:to>
    <xdr:sp macro="" textlink="">
      <xdr:nvSpPr>
        <xdr:cNvPr id="3" name="角丸四角形 2">
          <a:extLst>
            <a:ext uri="{FF2B5EF4-FFF2-40B4-BE49-F238E27FC236}">
              <a16:creationId xmlns:a16="http://schemas.microsoft.com/office/drawing/2014/main" id="{00000000-0008-0000-0000-000003000000}"/>
            </a:ext>
          </a:extLst>
        </xdr:cNvPr>
        <xdr:cNvSpPr>
          <a:spLocks noChangeAspect="1"/>
        </xdr:cNvSpPr>
      </xdr:nvSpPr>
      <xdr:spPr>
        <a:xfrm>
          <a:off x="5394785" y="12086810"/>
          <a:ext cx="737859" cy="603801"/>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ja-JP" sz="1100" b="0">
              <a:solidFill>
                <a:sysClr val="windowText" lastClr="000000"/>
              </a:solidFill>
              <a:effectLst/>
              <a:latin typeface="+mj-ea"/>
              <a:ea typeface="+mj-ea"/>
              <a:cs typeface="+mn-cs"/>
            </a:rPr>
            <a:t>（</a:t>
          </a:r>
          <a:r>
            <a:rPr lang="en-US" altLang="ja-JP" sz="1100" b="0">
              <a:solidFill>
                <a:sysClr val="windowText" lastClr="000000"/>
              </a:solidFill>
              <a:effectLst/>
              <a:latin typeface="+mj-ea"/>
              <a:ea typeface="+mj-ea"/>
              <a:cs typeface="+mn-cs"/>
            </a:rPr>
            <a:t>f</a:t>
          </a:r>
          <a:r>
            <a:rPr lang="ja-JP" altLang="ja-JP" sz="1100" b="0">
              <a:solidFill>
                <a:sysClr val="windowText" lastClr="000000"/>
              </a:solidFill>
              <a:effectLst/>
              <a:latin typeface="+mj-ea"/>
              <a:ea typeface="+mj-ea"/>
              <a:cs typeface="+mn-cs"/>
            </a:rPr>
            <a:t>）</a:t>
          </a:r>
          <a:endParaRPr kumimoji="1" lang="ja-JP" altLang="en-US" sz="1100" b="0">
            <a:solidFill>
              <a:sysClr val="windowText" lastClr="000000"/>
            </a:solidFill>
            <a:latin typeface="+mj-ea"/>
            <a:ea typeface="+mj-ea"/>
          </a:endParaRPr>
        </a:p>
      </xdr:txBody>
    </xdr:sp>
    <xdr:clientData/>
  </xdr:twoCellAnchor>
  <xdr:twoCellAnchor>
    <xdr:from>
      <xdr:col>29</xdr:col>
      <xdr:colOff>146510</xdr:colOff>
      <xdr:row>34</xdr:row>
      <xdr:rowOff>321730</xdr:rowOff>
    </xdr:from>
    <xdr:to>
      <xdr:col>32</xdr:col>
      <xdr:colOff>112844</xdr:colOff>
      <xdr:row>36</xdr:row>
      <xdr:rowOff>101963</xdr:rowOff>
    </xdr:to>
    <xdr:sp macro="" textlink="">
      <xdr:nvSpPr>
        <xdr:cNvPr id="10" name="角丸四角形 9">
          <a:extLst>
            <a:ext uri="{FF2B5EF4-FFF2-40B4-BE49-F238E27FC236}">
              <a16:creationId xmlns:a16="http://schemas.microsoft.com/office/drawing/2014/main" id="{00000000-0008-0000-0000-00000A000000}"/>
            </a:ext>
          </a:extLst>
        </xdr:cNvPr>
        <xdr:cNvSpPr>
          <a:spLocks noChangeAspect="1"/>
        </xdr:cNvSpPr>
      </xdr:nvSpPr>
      <xdr:spPr>
        <a:xfrm>
          <a:off x="5394785" y="10646830"/>
          <a:ext cx="737859" cy="351733"/>
        </a:xfrm>
        <a:prstGeom prst="round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a:t>
          </a:r>
          <a:r>
            <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29</xdr:col>
      <xdr:colOff>146510</xdr:colOff>
      <xdr:row>36</xdr:row>
      <xdr:rowOff>26503</xdr:rowOff>
    </xdr:from>
    <xdr:to>
      <xdr:col>32</xdr:col>
      <xdr:colOff>97521</xdr:colOff>
      <xdr:row>37</xdr:row>
      <xdr:rowOff>13249</xdr:rowOff>
    </xdr:to>
    <xdr:sp macro="" textlink="">
      <xdr:nvSpPr>
        <xdr:cNvPr id="13" name="角丸四角形 12">
          <a:extLst>
            <a:ext uri="{FF2B5EF4-FFF2-40B4-BE49-F238E27FC236}">
              <a16:creationId xmlns:a16="http://schemas.microsoft.com/office/drawing/2014/main" id="{00000000-0008-0000-0000-00000D000000}"/>
            </a:ext>
          </a:extLst>
        </xdr:cNvPr>
        <xdr:cNvSpPr>
          <a:spLocks noChangeAspect="1"/>
        </xdr:cNvSpPr>
      </xdr:nvSpPr>
      <xdr:spPr>
        <a:xfrm>
          <a:off x="5394785" y="10923103"/>
          <a:ext cx="722536" cy="348696"/>
        </a:xfrm>
        <a:prstGeom prst="round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b)</a:t>
          </a: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29</xdr:col>
      <xdr:colOff>146510</xdr:colOff>
      <xdr:row>36</xdr:row>
      <xdr:rowOff>344556</xdr:rowOff>
    </xdr:from>
    <xdr:to>
      <xdr:col>32</xdr:col>
      <xdr:colOff>112844</xdr:colOff>
      <xdr:row>38</xdr:row>
      <xdr:rowOff>79511</xdr:rowOff>
    </xdr:to>
    <xdr:sp macro="" textlink="">
      <xdr:nvSpPr>
        <xdr:cNvPr id="15" name="角丸四角形 14">
          <a:extLst>
            <a:ext uri="{FF2B5EF4-FFF2-40B4-BE49-F238E27FC236}">
              <a16:creationId xmlns:a16="http://schemas.microsoft.com/office/drawing/2014/main" id="{00000000-0008-0000-0000-00000F000000}"/>
            </a:ext>
          </a:extLst>
        </xdr:cNvPr>
        <xdr:cNvSpPr>
          <a:spLocks noChangeAspect="1"/>
        </xdr:cNvSpPr>
      </xdr:nvSpPr>
      <xdr:spPr>
        <a:xfrm>
          <a:off x="5394785" y="11241156"/>
          <a:ext cx="737859" cy="344555"/>
        </a:xfrm>
        <a:prstGeom prst="round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c</a:t>
          </a:r>
          <a:r>
            <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29</xdr:col>
      <xdr:colOff>146510</xdr:colOff>
      <xdr:row>38</xdr:row>
      <xdr:rowOff>26503</xdr:rowOff>
    </xdr:from>
    <xdr:to>
      <xdr:col>32</xdr:col>
      <xdr:colOff>112844</xdr:colOff>
      <xdr:row>39</xdr:row>
      <xdr:rowOff>13249</xdr:rowOff>
    </xdr:to>
    <xdr:sp macro="" textlink="">
      <xdr:nvSpPr>
        <xdr:cNvPr id="16" name="角丸四角形 15">
          <a:extLst>
            <a:ext uri="{FF2B5EF4-FFF2-40B4-BE49-F238E27FC236}">
              <a16:creationId xmlns:a16="http://schemas.microsoft.com/office/drawing/2014/main" id="{00000000-0008-0000-0000-000010000000}"/>
            </a:ext>
          </a:extLst>
        </xdr:cNvPr>
        <xdr:cNvSpPr>
          <a:spLocks noChangeAspect="1"/>
        </xdr:cNvSpPr>
      </xdr:nvSpPr>
      <xdr:spPr>
        <a:xfrm>
          <a:off x="5394785" y="11532703"/>
          <a:ext cx="737859" cy="348696"/>
        </a:xfrm>
        <a:prstGeom prst="round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d</a:t>
          </a:r>
          <a:r>
            <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29</xdr:col>
      <xdr:colOff>146510</xdr:colOff>
      <xdr:row>38</xdr:row>
      <xdr:rowOff>337929</xdr:rowOff>
    </xdr:from>
    <xdr:to>
      <xdr:col>32</xdr:col>
      <xdr:colOff>112844</xdr:colOff>
      <xdr:row>40</xdr:row>
      <xdr:rowOff>53008</xdr:rowOff>
    </xdr:to>
    <xdr:sp macro="" textlink="">
      <xdr:nvSpPr>
        <xdr:cNvPr id="17" name="角丸四角形 16">
          <a:extLst>
            <a:ext uri="{FF2B5EF4-FFF2-40B4-BE49-F238E27FC236}">
              <a16:creationId xmlns:a16="http://schemas.microsoft.com/office/drawing/2014/main" id="{00000000-0008-0000-0000-000011000000}"/>
            </a:ext>
          </a:extLst>
        </xdr:cNvPr>
        <xdr:cNvSpPr>
          <a:spLocks noChangeAspect="1"/>
        </xdr:cNvSpPr>
      </xdr:nvSpPr>
      <xdr:spPr>
        <a:xfrm>
          <a:off x="5394785" y="11844129"/>
          <a:ext cx="737859" cy="324679"/>
        </a:xfrm>
        <a:prstGeom prst="round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e</a:t>
          </a:r>
          <a:r>
            <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0</xdr:col>
      <xdr:colOff>125802</xdr:colOff>
      <xdr:row>36</xdr:row>
      <xdr:rowOff>201077</xdr:rowOff>
    </xdr:from>
    <xdr:to>
      <xdr:col>25</xdr:col>
      <xdr:colOff>128470</xdr:colOff>
      <xdr:row>36</xdr:row>
      <xdr:rowOff>349244</xdr:rowOff>
    </xdr:to>
    <xdr:sp macro="" textlink="ExpenseCategoryList!H9">
      <xdr:nvSpPr>
        <xdr:cNvPr id="11" name="正方形/長方形 10">
          <a:extLst>
            <a:ext uri="{FF2B5EF4-FFF2-40B4-BE49-F238E27FC236}">
              <a16:creationId xmlns:a16="http://schemas.microsoft.com/office/drawing/2014/main" id="{080E9A5E-B81A-46D9-A3A1-DE1077501856}"/>
            </a:ext>
          </a:extLst>
        </xdr:cNvPr>
        <xdr:cNvSpPr/>
      </xdr:nvSpPr>
      <xdr:spPr>
        <a:xfrm>
          <a:off x="125802" y="2977407"/>
          <a:ext cx="4170477" cy="14816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tlCol="0" anchor="t"/>
        <a:lstStyle/>
        <a:p>
          <a:pPr algn="l"/>
          <a:fld id="{1A1A78D7-EB6F-4261-8A9C-7C2F3F053F24}" type="TxLink">
            <a:rPr kumimoji="1" lang="en-US" altLang="en-US" sz="900" b="0" i="0" u="none" strike="noStrike">
              <a:solidFill>
                <a:srgbClr val="000000"/>
              </a:solidFill>
              <a:latin typeface="ＭＳ Ｐゴシック"/>
              <a:ea typeface="ＭＳ Ｐゴシック"/>
            </a:rPr>
            <a:pPr algn="l"/>
            <a:t>定額もしくは(1)×補助率2/3以内(円未満切捨て)</a:t>
          </a:fld>
          <a:endParaRPr kumimoji="1" lang="ja-JP" altLang="en-US" sz="900">
            <a:solidFill>
              <a:sysClr val="windowText" lastClr="000000"/>
            </a:solidFill>
          </a:endParaRPr>
        </a:p>
      </xdr:txBody>
    </xdr:sp>
    <xdr:clientData/>
  </xdr:twoCellAnchor>
  <xdr:twoCellAnchor>
    <xdr:from>
      <xdr:col>0</xdr:col>
      <xdr:colOff>92765</xdr:colOff>
      <xdr:row>38</xdr:row>
      <xdr:rowOff>172277</xdr:rowOff>
    </xdr:from>
    <xdr:to>
      <xdr:col>29</xdr:col>
      <xdr:colOff>92861</xdr:colOff>
      <xdr:row>38</xdr:row>
      <xdr:rowOff>351184</xdr:rowOff>
    </xdr:to>
    <xdr:sp macro="" textlink="ExpenseCategoryList!H10">
      <xdr:nvSpPr>
        <xdr:cNvPr id="12" name="正方形/長方形 11">
          <a:extLst>
            <a:ext uri="{FF2B5EF4-FFF2-40B4-BE49-F238E27FC236}">
              <a16:creationId xmlns:a16="http://schemas.microsoft.com/office/drawing/2014/main" id="{C01B8A37-13D1-4B39-A33E-C4AD8EDB5D7B}"/>
            </a:ext>
          </a:extLst>
        </xdr:cNvPr>
        <xdr:cNvSpPr/>
      </xdr:nvSpPr>
      <xdr:spPr>
        <a:xfrm>
          <a:off x="92765" y="11840816"/>
          <a:ext cx="4611853" cy="17890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tlCol="0" anchor="ctr"/>
        <a:lstStyle/>
        <a:p>
          <a:pPr algn="l"/>
          <a:r>
            <a:rPr kumimoji="1" lang="en-US" altLang="ja-JP" sz="750" b="0" i="0" u="none" strike="noStrike">
              <a:solidFill>
                <a:srgbClr val="000000"/>
              </a:solidFill>
              <a:latin typeface="ＭＳ Ｐゴシック"/>
              <a:ea typeface="ＭＳ Ｐゴシック"/>
            </a:rPr>
            <a:t>((6)</a:t>
          </a:r>
          <a:r>
            <a:rPr kumimoji="1" lang="ja-JP" altLang="en-US" sz="750" b="0" i="0" u="none" strike="noStrike">
              <a:solidFill>
                <a:srgbClr val="000000"/>
              </a:solidFill>
              <a:latin typeface="ＭＳ Ｐゴシック"/>
              <a:ea typeface="ＭＳ Ｐゴシック"/>
            </a:rPr>
            <a:t>の</a:t>
          </a:r>
          <a:r>
            <a:rPr kumimoji="1" lang="en-US" altLang="ja-JP" sz="750" b="0" i="0" u="none" strike="noStrike">
              <a:solidFill>
                <a:srgbClr val="000000"/>
              </a:solidFill>
              <a:latin typeface="ＭＳ Ｐゴシック"/>
              <a:ea typeface="ＭＳ Ｐゴシック"/>
            </a:rPr>
            <a:t>1/4</a:t>
          </a:r>
          <a:r>
            <a:rPr kumimoji="1" lang="ja-JP" altLang="en-US" sz="750" b="0" i="0" u="none" strike="noStrike">
              <a:solidFill>
                <a:srgbClr val="000000"/>
              </a:solidFill>
              <a:latin typeface="ＭＳ Ｐゴシック"/>
              <a:ea typeface="ＭＳ Ｐゴシック"/>
            </a:rPr>
            <a:t>を上限</a:t>
          </a:r>
          <a:r>
            <a:rPr kumimoji="1" lang="en-US" altLang="ja-JP" sz="750" b="0" i="0" u="none" strike="noStrike">
              <a:solidFill>
                <a:srgbClr val="000000"/>
              </a:solidFill>
              <a:latin typeface="ＭＳ Ｐゴシック"/>
              <a:ea typeface="ＭＳ Ｐゴシック"/>
            </a:rPr>
            <a:t>(</a:t>
          </a:r>
          <a:r>
            <a:rPr kumimoji="1" lang="ja-JP" altLang="en-US" sz="750" b="0" i="0" u="none" strike="noStrike">
              <a:solidFill>
                <a:srgbClr val="000000"/>
              </a:solidFill>
              <a:latin typeface="ＭＳ Ｐゴシック"/>
              <a:ea typeface="ＭＳ Ｐゴシック"/>
            </a:rPr>
            <a:t>直接被害の場合最大</a:t>
          </a:r>
          <a:r>
            <a:rPr kumimoji="1" lang="en-US" altLang="ja-JP" sz="750" b="0" i="0" u="none" strike="noStrike">
              <a:solidFill>
                <a:srgbClr val="000000"/>
              </a:solidFill>
              <a:latin typeface="ＭＳ Ｐゴシック"/>
              <a:ea typeface="ＭＳ Ｐゴシック"/>
            </a:rPr>
            <a:t>50</a:t>
          </a:r>
          <a:r>
            <a:rPr kumimoji="1" lang="ja-JP" altLang="en-US" sz="750" b="0" i="0" u="none" strike="noStrike">
              <a:solidFill>
                <a:srgbClr val="000000"/>
              </a:solidFill>
              <a:latin typeface="ＭＳ Ｐゴシック"/>
              <a:ea typeface="ＭＳ Ｐゴシック"/>
            </a:rPr>
            <a:t>万円</a:t>
          </a:r>
          <a:r>
            <a:rPr kumimoji="1" lang="en-US" altLang="ja-JP" sz="750" b="0" i="0" u="none" strike="noStrike">
              <a:solidFill>
                <a:srgbClr val="000000"/>
              </a:solidFill>
              <a:latin typeface="ＭＳ Ｐゴシック"/>
              <a:ea typeface="ＭＳ Ｐゴシック"/>
            </a:rPr>
            <a:t>))</a:t>
          </a:r>
          <a:r>
            <a:rPr kumimoji="1" lang="ja-JP" altLang="en-US" sz="750" b="0" i="0" u="none" strike="noStrike">
              <a:solidFill>
                <a:srgbClr val="000000"/>
              </a:solidFill>
              <a:latin typeface="ＭＳ Ｐゴシック"/>
              <a:ea typeface="ＭＳ Ｐゴシック"/>
            </a:rPr>
            <a:t>、</a:t>
          </a:r>
          <a:r>
            <a:rPr kumimoji="1" lang="en-US" altLang="ja-JP" sz="750" b="0" i="0" u="none" strike="noStrike">
              <a:solidFill>
                <a:srgbClr val="000000"/>
              </a:solidFill>
              <a:latin typeface="ＭＳ Ｐゴシック"/>
              <a:ea typeface="ＭＳ Ｐゴシック"/>
            </a:rPr>
            <a:t>(</a:t>
          </a:r>
          <a:r>
            <a:rPr kumimoji="1" lang="en-US" altLang="en-US" sz="750" b="0" i="0" u="none" strike="noStrike">
              <a:solidFill>
                <a:srgbClr val="000000"/>
              </a:solidFill>
              <a:latin typeface="ＭＳ Ｐゴシック"/>
              <a:ea typeface="ＭＳ Ｐゴシック"/>
            </a:rPr>
            <a:t>c)×</a:t>
          </a:r>
          <a:r>
            <a:rPr kumimoji="1" lang="ja-JP" altLang="en-US" sz="750" b="0" i="0" u="none" strike="noStrike">
              <a:solidFill>
                <a:srgbClr val="000000"/>
              </a:solidFill>
              <a:latin typeface="ＭＳ Ｐゴシック"/>
              <a:ea typeface="ＭＳ Ｐゴシック"/>
            </a:rPr>
            <a:t>補助率 </a:t>
          </a:r>
          <a:r>
            <a:rPr kumimoji="1" lang="en-US" altLang="ja-JP" sz="750" b="0" i="0" u="none" strike="noStrike">
              <a:solidFill>
                <a:srgbClr val="000000"/>
              </a:solidFill>
              <a:latin typeface="ＭＳ Ｐゴシック"/>
              <a:ea typeface="ＭＳ Ｐゴシック"/>
            </a:rPr>
            <a:t>2/3  (※)</a:t>
          </a:r>
          <a:r>
            <a:rPr kumimoji="1" lang="ja-JP" altLang="en-US" sz="750" b="0" i="0" u="none" strike="noStrike">
              <a:solidFill>
                <a:srgbClr val="000000"/>
              </a:solidFill>
              <a:latin typeface="ＭＳ Ｐゴシック"/>
              <a:ea typeface="ＭＳ Ｐゴシック"/>
            </a:rPr>
            <a:t>以内</a:t>
          </a:r>
          <a:r>
            <a:rPr kumimoji="1" lang="en-US" altLang="ja-JP" sz="750" b="0" i="0" u="none" strike="noStrike">
              <a:solidFill>
                <a:srgbClr val="000000"/>
              </a:solidFill>
              <a:latin typeface="ＭＳ Ｐゴシック"/>
              <a:ea typeface="ＭＳ Ｐゴシック"/>
            </a:rPr>
            <a:t>(</a:t>
          </a:r>
          <a:r>
            <a:rPr kumimoji="1" lang="ja-JP" altLang="en-US" sz="750" b="0" i="0" u="none" strike="noStrike">
              <a:solidFill>
                <a:srgbClr val="000000"/>
              </a:solidFill>
              <a:latin typeface="ＭＳ Ｐゴシック"/>
              <a:ea typeface="ＭＳ Ｐゴシック"/>
            </a:rPr>
            <a:t>円未満切捨て</a:t>
          </a:r>
          <a:r>
            <a:rPr kumimoji="1" lang="en-US" altLang="ja-JP" sz="750" b="0" i="0" u="none" strike="noStrike">
              <a:solidFill>
                <a:srgbClr val="000000"/>
              </a:solidFill>
              <a:latin typeface="ＭＳ Ｐゴシック"/>
              <a:ea typeface="ＭＳ Ｐゴシック"/>
            </a:rPr>
            <a:t>)</a:t>
          </a:r>
          <a:endParaRPr kumimoji="1" lang="ja-JP" altLang="en-US" sz="75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485140</xdr:colOff>
      <xdr:row>7</xdr:row>
      <xdr:rowOff>168548</xdr:rowOff>
    </xdr:from>
    <xdr:to>
      <xdr:col>14</xdr:col>
      <xdr:colOff>142240</xdr:colOff>
      <xdr:row>9</xdr:row>
      <xdr:rowOff>36830</xdr:rowOff>
    </xdr:to>
    <xdr:cxnSp macro="">
      <xdr:nvCxnSpPr>
        <xdr:cNvPr id="2" name="直線矢印コネクタ 1">
          <a:extLst>
            <a:ext uri="{FF2B5EF4-FFF2-40B4-BE49-F238E27FC236}">
              <a16:creationId xmlns:a16="http://schemas.microsoft.com/office/drawing/2014/main" id="{00000000-0008-0000-0100-000002000000}"/>
            </a:ext>
            <a:ext uri="{C183D7F6-B498-43B3-948B-1728B52AA6E4}">
              <adec:decorative xmlns:adec="http://schemas.microsoft.com/office/drawing/2017/decorative" val="1"/>
            </a:ext>
          </a:extLst>
        </xdr:cNvPr>
        <xdr:cNvCxnSpPr/>
      </xdr:nvCxnSpPr>
      <xdr:spPr>
        <a:xfrm flipH="1">
          <a:off x="15191740" y="1855834"/>
          <a:ext cx="1104900" cy="20573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144780</xdr:colOff>
      <xdr:row>7</xdr:row>
      <xdr:rowOff>166189</xdr:rowOff>
    </xdr:from>
    <xdr:to>
      <xdr:col>15</xdr:col>
      <xdr:colOff>335280</xdr:colOff>
      <xdr:row>9</xdr:row>
      <xdr:rowOff>58420</xdr:rowOff>
    </xdr:to>
    <xdr:cxnSp macro="">
      <xdr:nvCxnSpPr>
        <xdr:cNvPr id="3" name="直線矢印コネクタ 2">
          <a:extLst>
            <a:ext uri="{FF2B5EF4-FFF2-40B4-BE49-F238E27FC236}">
              <a16:creationId xmlns:a16="http://schemas.microsoft.com/office/drawing/2014/main" id="{00000000-0008-0000-0100-000003000000}"/>
            </a:ext>
            <a:ext uri="{C183D7F6-B498-43B3-948B-1728B52AA6E4}">
              <adec:decorative xmlns:adec="http://schemas.microsoft.com/office/drawing/2017/decorative" val="1"/>
            </a:ext>
          </a:extLst>
        </xdr:cNvPr>
        <xdr:cNvCxnSpPr/>
      </xdr:nvCxnSpPr>
      <xdr:spPr>
        <a:xfrm>
          <a:off x="16299180" y="1853475"/>
          <a:ext cx="1322614" cy="22968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565150</xdr:colOff>
      <xdr:row>7</xdr:row>
      <xdr:rowOff>215900</xdr:rowOff>
    </xdr:from>
    <xdr:to>
      <xdr:col>11</xdr:col>
      <xdr:colOff>571500</xdr:colOff>
      <xdr:row>9</xdr:row>
      <xdr:rowOff>196850</xdr:rowOff>
    </xdr:to>
    <xdr:cxnSp macro="">
      <xdr:nvCxnSpPr>
        <xdr:cNvPr id="6" name="直線矢印コネクタ 5">
          <a:extLst>
            <a:ext uri="{FF2B5EF4-FFF2-40B4-BE49-F238E27FC236}">
              <a16:creationId xmlns:a16="http://schemas.microsoft.com/office/drawing/2014/main" id="{00000000-0008-0000-0100-000006000000}"/>
            </a:ext>
            <a:ext uri="{C183D7F6-B498-43B3-948B-1728B52AA6E4}">
              <adec:decorative xmlns:adec="http://schemas.microsoft.com/office/drawing/2017/decorative" val="1"/>
            </a:ext>
          </a:extLst>
        </xdr:cNvPr>
        <xdr:cNvCxnSpPr/>
      </xdr:nvCxnSpPr>
      <xdr:spPr>
        <a:xfrm>
          <a:off x="15286990" y="1511300"/>
          <a:ext cx="6350" cy="33909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FC71"/>
  <sheetViews>
    <sheetView showGridLines="0" tabSelected="1" view="pageBreakPreview" zoomScale="115" zoomScaleNormal="115" zoomScaleSheetLayoutView="115" workbookViewId="0">
      <selection activeCell="AL5" sqref="AL5:AS5"/>
    </sheetView>
  </sheetViews>
  <sheetFormatPr defaultColWidth="0" defaultRowHeight="13.2" x14ac:dyDescent="0.2"/>
  <cols>
    <col min="1" max="29" width="2.33203125" customWidth="1"/>
    <col min="30" max="30" width="3.33203125" customWidth="1"/>
    <col min="31" max="36" width="3.88671875" customWidth="1"/>
    <col min="37" max="37" width="4.21875" customWidth="1"/>
    <col min="38" max="38" width="1.109375" customWidth="1"/>
    <col min="39" max="39" width="15.33203125" customWidth="1"/>
    <col min="40" max="40" width="11.33203125" customWidth="1"/>
    <col min="41" max="41" width="16.88671875" customWidth="1"/>
    <col min="42" max="42" width="15.109375" customWidth="1"/>
    <col min="43" max="43" width="4.6640625" customWidth="1"/>
    <col min="44" max="44" width="15.109375" customWidth="1"/>
    <col min="45" max="45" width="1.6640625" customWidth="1"/>
    <col min="46" max="52" width="2.109375" hidden="1" customWidth="1"/>
    <col min="53" max="107" width="9.109375" hidden="1" customWidth="1"/>
    <col min="108" max="111" width="3.33203125" hidden="1" customWidth="1"/>
    <col min="112" max="16383" width="9.109375" hidden="1"/>
    <col min="16384" max="16384" width="12.109375" hidden="1" customWidth="1"/>
  </cols>
  <sheetData>
    <row r="1" spans="1:111" ht="5.0999999999999996" customHeight="1" thickBot="1" x14ac:dyDescent="0.25"/>
    <row r="2" spans="1:111" ht="19.350000000000001" customHeight="1" x14ac:dyDescent="0.2">
      <c r="A2" s="2"/>
      <c r="U2" s="146" t="s">
        <v>0</v>
      </c>
      <c r="V2" s="146"/>
      <c r="W2" s="146"/>
      <c r="X2" s="146"/>
      <c r="Y2" s="146"/>
      <c r="Z2" s="148"/>
      <c r="AA2" s="149"/>
      <c r="AB2" s="149"/>
      <c r="AC2" s="149"/>
      <c r="AD2" s="149"/>
      <c r="AE2" s="149"/>
      <c r="AF2" s="149"/>
      <c r="AG2" s="149"/>
      <c r="AH2" s="149"/>
      <c r="AI2" s="149"/>
      <c r="AJ2" s="149"/>
      <c r="AK2" s="133"/>
      <c r="AM2" s="161" t="s">
        <v>1</v>
      </c>
      <c r="AN2" s="161"/>
      <c r="AO2" s="134"/>
      <c r="AP2" s="147" t="s">
        <v>2</v>
      </c>
      <c r="AQ2" s="147"/>
      <c r="AR2" s="147"/>
      <c r="AS2" s="147"/>
      <c r="AT2" s="147"/>
      <c r="AU2" s="147"/>
      <c r="AV2" s="147"/>
      <c r="AW2" s="147"/>
    </row>
    <row r="3" spans="1:111" ht="16.2" x14ac:dyDescent="0.2">
      <c r="A3" t="s">
        <v>3</v>
      </c>
      <c r="AJ3" s="3"/>
      <c r="AL3" s="20"/>
      <c r="AM3" s="162" t="s">
        <v>4</v>
      </c>
      <c r="AN3" s="162"/>
      <c r="AO3" s="135"/>
      <c r="AP3" s="147" t="s">
        <v>2</v>
      </c>
      <c r="AQ3" s="147"/>
      <c r="AR3" s="147"/>
      <c r="AS3" s="147"/>
      <c r="AT3" s="147"/>
      <c r="AU3" s="147"/>
      <c r="AV3" s="147"/>
      <c r="AW3" s="147"/>
    </row>
    <row r="4" spans="1:111" ht="16.350000000000001" customHeight="1" x14ac:dyDescent="0.2">
      <c r="A4" s="196" t="s">
        <v>5</v>
      </c>
      <c r="B4" s="197"/>
      <c r="C4" s="197"/>
      <c r="D4" s="197"/>
      <c r="E4" s="197"/>
      <c r="F4" s="198"/>
      <c r="G4" s="202" t="s">
        <v>6</v>
      </c>
      <c r="H4" s="203"/>
      <c r="I4" s="203"/>
      <c r="J4" s="203"/>
      <c r="K4" s="203"/>
      <c r="L4" s="203"/>
      <c r="M4" s="203"/>
      <c r="N4" s="203"/>
      <c r="O4" s="203"/>
      <c r="P4" s="203"/>
      <c r="Q4" s="203"/>
      <c r="R4" s="203"/>
      <c r="S4" s="203"/>
      <c r="T4" s="203"/>
      <c r="U4" s="203"/>
      <c r="V4" s="202" t="s">
        <v>7</v>
      </c>
      <c r="W4" s="203"/>
      <c r="X4" s="203"/>
      <c r="Y4" s="203"/>
      <c r="Z4" s="203"/>
      <c r="AA4" s="203"/>
      <c r="AB4" s="203"/>
      <c r="AC4" s="203"/>
      <c r="AD4" s="206"/>
      <c r="AE4" s="208" t="s">
        <v>8</v>
      </c>
      <c r="AF4" s="209"/>
      <c r="AG4" s="209"/>
      <c r="AH4" s="209"/>
      <c r="AI4" s="209"/>
      <c r="AJ4" s="210"/>
      <c r="AK4" s="13"/>
      <c r="AL4" s="20"/>
      <c r="AM4" s="131" t="s">
        <v>9</v>
      </c>
      <c r="AN4" s="165" t="str">
        <f>ExpenseCategoryList!E41</f>
        <v>＊補助率・補助上限額を選択してください。</v>
      </c>
      <c r="AO4" s="165"/>
      <c r="AP4" s="165"/>
      <c r="AQ4" s="165"/>
      <c r="AR4" s="165"/>
      <c r="AS4" s="165"/>
    </row>
    <row r="5" spans="1:111" ht="24" customHeight="1" x14ac:dyDescent="0.2">
      <c r="A5" s="199"/>
      <c r="B5" s="200"/>
      <c r="C5" s="200"/>
      <c r="D5" s="200"/>
      <c r="E5" s="200"/>
      <c r="F5" s="201"/>
      <c r="G5" s="204"/>
      <c r="H5" s="205"/>
      <c r="I5" s="205"/>
      <c r="J5" s="205"/>
      <c r="K5" s="205"/>
      <c r="L5" s="205"/>
      <c r="M5" s="205"/>
      <c r="N5" s="205"/>
      <c r="O5" s="205"/>
      <c r="P5" s="205"/>
      <c r="Q5" s="205"/>
      <c r="R5" s="205"/>
      <c r="S5" s="205"/>
      <c r="T5" s="205"/>
      <c r="U5" s="205"/>
      <c r="V5" s="204"/>
      <c r="W5" s="205"/>
      <c r="X5" s="205"/>
      <c r="Y5" s="205"/>
      <c r="Z5" s="205"/>
      <c r="AA5" s="205"/>
      <c r="AB5" s="205"/>
      <c r="AC5" s="205"/>
      <c r="AD5" s="207"/>
      <c r="AE5" s="211"/>
      <c r="AF5" s="212"/>
      <c r="AG5" s="212"/>
      <c r="AH5" s="212"/>
      <c r="AI5" s="212"/>
      <c r="AJ5" s="213"/>
      <c r="AK5" s="13"/>
      <c r="AL5" s="147" t="s">
        <v>10</v>
      </c>
      <c r="AM5" s="147"/>
      <c r="AN5" s="147"/>
      <c r="AO5" s="147"/>
      <c r="AP5" s="147"/>
      <c r="AQ5" s="147"/>
      <c r="AR5" s="147"/>
      <c r="AS5" s="147"/>
    </row>
    <row r="6" spans="1:111" s="25" customFormat="1" ht="26.1" customHeight="1" x14ac:dyDescent="0.2">
      <c r="A6" s="142"/>
      <c r="B6" s="143"/>
      <c r="C6" s="143"/>
      <c r="D6" s="143"/>
      <c r="E6" s="143"/>
      <c r="F6" s="144"/>
      <c r="G6" s="142"/>
      <c r="H6" s="143"/>
      <c r="I6" s="143"/>
      <c r="J6" s="143"/>
      <c r="K6" s="143"/>
      <c r="L6" s="143"/>
      <c r="M6" s="143"/>
      <c r="N6" s="143"/>
      <c r="O6" s="143"/>
      <c r="P6" s="143"/>
      <c r="Q6" s="143"/>
      <c r="R6" s="143"/>
      <c r="S6" s="143"/>
      <c r="T6" s="143"/>
      <c r="U6" s="143"/>
      <c r="V6" s="136"/>
      <c r="W6" s="137"/>
      <c r="X6" s="137"/>
      <c r="Y6" s="137"/>
      <c r="Z6" s="137"/>
      <c r="AA6" s="137"/>
      <c r="AB6" s="137"/>
      <c r="AC6" s="137"/>
      <c r="AD6" s="138"/>
      <c r="AE6" s="139"/>
      <c r="AF6" s="140"/>
      <c r="AG6" s="140"/>
      <c r="AH6" s="140"/>
      <c r="AI6" s="140"/>
      <c r="AJ6" s="141"/>
      <c r="AK6" s="13"/>
      <c r="AL6" s="163" t="s">
        <v>11</v>
      </c>
      <c r="AM6" s="163"/>
      <c r="AN6" s="163"/>
      <c r="AO6" s="163"/>
      <c r="AP6" s="163"/>
      <c r="AQ6" s="163"/>
      <c r="AR6" s="163"/>
      <c r="AS6" s="163"/>
      <c r="DD6" s="25" t="str">
        <f t="shared" ref="DD6:DD35" si="0">IF($A6="",IF(OR($G6&lt;&gt;"",$V6&lt;&gt;"",$AE6&gt;0),"×","〇"),"〇")</f>
        <v>〇</v>
      </c>
      <c r="DE6" s="25" t="str">
        <f t="shared" ref="DE6:DE35" si="1">IF($G6="",IF(OR($A6&lt;&gt;"",$V6&lt;&gt;"",$AE6&gt;0),"×","〇"),"〇")</f>
        <v>〇</v>
      </c>
      <c r="DF6" s="25" t="str">
        <f t="shared" ref="DF6:DF35" si="2">IF($V6="",IF(OR($A6&lt;&gt;"",$G6&lt;&gt;"",$AE6&gt;0),"×","〇"),"〇")</f>
        <v>〇</v>
      </c>
      <c r="DG6" s="25" t="str">
        <f t="shared" ref="DG6:DG35" si="3">IF($AE6&lt;1,IF(OR($A6&lt;&gt;"",$G6&lt;&gt;"",$V6&lt;&gt;""),"×","〇"),"〇")</f>
        <v>〇</v>
      </c>
    </row>
    <row r="7" spans="1:111" s="11" customFormat="1" ht="26.1" customHeight="1" x14ac:dyDescent="0.2">
      <c r="A7" s="142"/>
      <c r="B7" s="143"/>
      <c r="C7" s="143"/>
      <c r="D7" s="143"/>
      <c r="E7" s="143"/>
      <c r="F7" s="144"/>
      <c r="G7" s="142"/>
      <c r="H7" s="143"/>
      <c r="I7" s="143"/>
      <c r="J7" s="143"/>
      <c r="K7" s="143"/>
      <c r="L7" s="143"/>
      <c r="M7" s="143"/>
      <c r="N7" s="143"/>
      <c r="O7" s="143"/>
      <c r="P7" s="143"/>
      <c r="Q7" s="143"/>
      <c r="R7" s="143"/>
      <c r="S7" s="143"/>
      <c r="T7" s="143"/>
      <c r="U7" s="143"/>
      <c r="V7" s="136"/>
      <c r="W7" s="137"/>
      <c r="X7" s="137"/>
      <c r="Y7" s="137"/>
      <c r="Z7" s="137"/>
      <c r="AA7" s="137"/>
      <c r="AB7" s="137"/>
      <c r="AC7" s="137"/>
      <c r="AD7" s="138"/>
      <c r="AE7" s="139"/>
      <c r="AF7" s="140"/>
      <c r="AG7" s="140"/>
      <c r="AH7" s="140"/>
      <c r="AI7" s="140"/>
      <c r="AJ7" s="141"/>
      <c r="AK7" s="18"/>
      <c r="AL7" s="164" t="s">
        <v>12</v>
      </c>
      <c r="AM7" s="164"/>
      <c r="AN7" s="164"/>
      <c r="AO7" s="164"/>
      <c r="AP7" s="164"/>
      <c r="AQ7" s="164"/>
      <c r="AR7" s="164"/>
      <c r="AS7" s="164"/>
      <c r="DD7" s="11" t="str">
        <f t="shared" si="0"/>
        <v>〇</v>
      </c>
      <c r="DE7" s="11" t="str">
        <f t="shared" si="1"/>
        <v>〇</v>
      </c>
      <c r="DF7" s="11" t="str">
        <f t="shared" si="2"/>
        <v>〇</v>
      </c>
      <c r="DG7" s="11" t="str">
        <f t="shared" si="3"/>
        <v>〇</v>
      </c>
    </row>
    <row r="8" spans="1:111" s="11" customFormat="1" ht="26.1" customHeight="1" x14ac:dyDescent="0.2">
      <c r="A8" s="142"/>
      <c r="B8" s="143"/>
      <c r="C8" s="143"/>
      <c r="D8" s="143"/>
      <c r="E8" s="143"/>
      <c r="F8" s="144"/>
      <c r="G8" s="142"/>
      <c r="H8" s="143"/>
      <c r="I8" s="143"/>
      <c r="J8" s="143"/>
      <c r="K8" s="143"/>
      <c r="L8" s="143"/>
      <c r="M8" s="143"/>
      <c r="N8" s="143"/>
      <c r="O8" s="143"/>
      <c r="P8" s="143"/>
      <c r="Q8" s="143"/>
      <c r="R8" s="143"/>
      <c r="S8" s="143"/>
      <c r="T8" s="143"/>
      <c r="U8" s="143"/>
      <c r="V8" s="136"/>
      <c r="W8" s="137"/>
      <c r="X8" s="137"/>
      <c r="Y8" s="137"/>
      <c r="Z8" s="137"/>
      <c r="AA8" s="137"/>
      <c r="AB8" s="137"/>
      <c r="AC8" s="137"/>
      <c r="AD8" s="138"/>
      <c r="AE8" s="139"/>
      <c r="AF8" s="140"/>
      <c r="AG8" s="140"/>
      <c r="AH8" s="140"/>
      <c r="AI8" s="140"/>
      <c r="AJ8" s="141"/>
      <c r="AK8" s="18"/>
      <c r="AL8" s="132" t="s">
        <v>13</v>
      </c>
      <c r="AM8" s="132"/>
      <c r="AN8" s="132"/>
      <c r="AO8" s="132"/>
      <c r="AP8" s="132"/>
      <c r="AQ8" s="132"/>
      <c r="AR8" s="132"/>
      <c r="AS8" s="132"/>
      <c r="DD8" s="11" t="str">
        <f t="shared" si="0"/>
        <v>〇</v>
      </c>
      <c r="DE8" s="11" t="str">
        <f t="shared" si="1"/>
        <v>〇</v>
      </c>
      <c r="DF8" s="11" t="str">
        <f t="shared" si="2"/>
        <v>〇</v>
      </c>
      <c r="DG8" s="11" t="str">
        <f t="shared" si="3"/>
        <v>〇</v>
      </c>
    </row>
    <row r="9" spans="1:111" s="11" customFormat="1" ht="26.1" customHeight="1" x14ac:dyDescent="0.2">
      <c r="A9" s="142"/>
      <c r="B9" s="143"/>
      <c r="C9" s="143"/>
      <c r="D9" s="143"/>
      <c r="E9" s="143"/>
      <c r="F9" s="144"/>
      <c r="G9" s="142"/>
      <c r="H9" s="143"/>
      <c r="I9" s="143"/>
      <c r="J9" s="143"/>
      <c r="K9" s="143"/>
      <c r="L9" s="143"/>
      <c r="M9" s="143"/>
      <c r="N9" s="143"/>
      <c r="O9" s="143"/>
      <c r="P9" s="143"/>
      <c r="Q9" s="143"/>
      <c r="R9" s="143"/>
      <c r="S9" s="143"/>
      <c r="T9" s="143"/>
      <c r="U9" s="143"/>
      <c r="V9" s="136"/>
      <c r="W9" s="137"/>
      <c r="X9" s="137"/>
      <c r="Y9" s="137"/>
      <c r="Z9" s="137"/>
      <c r="AA9" s="137"/>
      <c r="AB9" s="137"/>
      <c r="AC9" s="137"/>
      <c r="AD9" s="138"/>
      <c r="AE9" s="139"/>
      <c r="AF9" s="140"/>
      <c r="AG9" s="140"/>
      <c r="AH9" s="140"/>
      <c r="AI9" s="140"/>
      <c r="AJ9" s="141"/>
      <c r="AK9" s="18"/>
      <c r="AL9" s="145"/>
      <c r="AM9" s="145"/>
      <c r="AN9" s="145"/>
      <c r="AO9" s="145"/>
      <c r="AP9" s="145"/>
      <c r="AQ9" s="145"/>
      <c r="AR9" s="145"/>
      <c r="AS9" s="145"/>
      <c r="DD9" s="11" t="str">
        <f t="shared" si="0"/>
        <v>〇</v>
      </c>
      <c r="DE9" s="11" t="str">
        <f t="shared" si="1"/>
        <v>〇</v>
      </c>
      <c r="DF9" s="11" t="str">
        <f t="shared" si="2"/>
        <v>〇</v>
      </c>
      <c r="DG9" s="11" t="str">
        <f t="shared" si="3"/>
        <v>〇</v>
      </c>
    </row>
    <row r="10" spans="1:111" s="11" customFormat="1" ht="26.1" customHeight="1" x14ac:dyDescent="0.2">
      <c r="A10" s="142"/>
      <c r="B10" s="143"/>
      <c r="C10" s="143"/>
      <c r="D10" s="143"/>
      <c r="E10" s="143"/>
      <c r="F10" s="144"/>
      <c r="G10" s="142"/>
      <c r="H10" s="143"/>
      <c r="I10" s="143"/>
      <c r="J10" s="143"/>
      <c r="K10" s="143"/>
      <c r="L10" s="143"/>
      <c r="M10" s="143"/>
      <c r="N10" s="143"/>
      <c r="O10" s="143"/>
      <c r="P10" s="143"/>
      <c r="Q10" s="143"/>
      <c r="R10" s="143"/>
      <c r="S10" s="143"/>
      <c r="T10" s="143"/>
      <c r="U10" s="143"/>
      <c r="V10" s="136"/>
      <c r="W10" s="137"/>
      <c r="X10" s="137"/>
      <c r="Y10" s="137"/>
      <c r="Z10" s="137"/>
      <c r="AA10" s="137"/>
      <c r="AB10" s="137"/>
      <c r="AC10" s="137"/>
      <c r="AD10" s="138"/>
      <c r="AE10" s="139"/>
      <c r="AF10" s="140"/>
      <c r="AG10" s="140"/>
      <c r="AH10" s="140"/>
      <c r="AI10" s="140"/>
      <c r="AJ10" s="141"/>
      <c r="AK10" s="18"/>
      <c r="AL10" s="145"/>
      <c r="AM10" s="145"/>
      <c r="AN10" s="145"/>
      <c r="AO10" s="145"/>
      <c r="AP10" s="145"/>
      <c r="AQ10" s="145"/>
      <c r="AR10" s="145"/>
      <c r="AS10" s="145"/>
      <c r="DD10" s="11" t="str">
        <f t="shared" si="0"/>
        <v>〇</v>
      </c>
      <c r="DE10" s="11" t="str">
        <f t="shared" si="1"/>
        <v>〇</v>
      </c>
      <c r="DF10" s="11" t="str">
        <f t="shared" si="2"/>
        <v>〇</v>
      </c>
      <c r="DG10" s="11" t="str">
        <f t="shared" si="3"/>
        <v>〇</v>
      </c>
    </row>
    <row r="11" spans="1:111" s="11" customFormat="1" ht="26.1" customHeight="1" x14ac:dyDescent="0.2">
      <c r="A11" s="142"/>
      <c r="B11" s="143"/>
      <c r="C11" s="143"/>
      <c r="D11" s="143"/>
      <c r="E11" s="143"/>
      <c r="F11" s="144"/>
      <c r="G11" s="142"/>
      <c r="H11" s="143"/>
      <c r="I11" s="143"/>
      <c r="J11" s="143"/>
      <c r="K11" s="143"/>
      <c r="L11" s="143"/>
      <c r="M11" s="143"/>
      <c r="N11" s="143"/>
      <c r="O11" s="143"/>
      <c r="P11" s="143"/>
      <c r="Q11" s="143"/>
      <c r="R11" s="143"/>
      <c r="S11" s="143"/>
      <c r="T11" s="143"/>
      <c r="U11" s="143"/>
      <c r="V11" s="136"/>
      <c r="W11" s="137"/>
      <c r="X11" s="137"/>
      <c r="Y11" s="137"/>
      <c r="Z11" s="137"/>
      <c r="AA11" s="137"/>
      <c r="AB11" s="137"/>
      <c r="AC11" s="137"/>
      <c r="AD11" s="138"/>
      <c r="AE11" s="139"/>
      <c r="AF11" s="140"/>
      <c r="AG11" s="140"/>
      <c r="AH11" s="140"/>
      <c r="AI11" s="140"/>
      <c r="AJ11" s="141"/>
      <c r="AK11" s="18"/>
      <c r="AL11" s="145"/>
      <c r="AM11" s="145"/>
      <c r="AN11" s="145"/>
      <c r="AO11" s="145"/>
      <c r="AP11" s="145"/>
      <c r="AQ11" s="145"/>
      <c r="AR11" s="145"/>
      <c r="AS11" s="145"/>
      <c r="DD11" s="11" t="str">
        <f t="shared" si="0"/>
        <v>〇</v>
      </c>
      <c r="DE11" s="11" t="str">
        <f t="shared" si="1"/>
        <v>〇</v>
      </c>
      <c r="DF11" s="11" t="str">
        <f t="shared" si="2"/>
        <v>〇</v>
      </c>
      <c r="DG11" s="11" t="str">
        <f t="shared" si="3"/>
        <v>〇</v>
      </c>
    </row>
    <row r="12" spans="1:111" s="11" customFormat="1" ht="26.1" customHeight="1" x14ac:dyDescent="0.2">
      <c r="A12" s="142"/>
      <c r="B12" s="143"/>
      <c r="C12" s="143"/>
      <c r="D12" s="143"/>
      <c r="E12" s="143"/>
      <c r="F12" s="144"/>
      <c r="G12" s="142"/>
      <c r="H12" s="143"/>
      <c r="I12" s="143"/>
      <c r="J12" s="143"/>
      <c r="K12" s="143"/>
      <c r="L12" s="143"/>
      <c r="M12" s="143"/>
      <c r="N12" s="143"/>
      <c r="O12" s="143"/>
      <c r="P12" s="143"/>
      <c r="Q12" s="143"/>
      <c r="R12" s="143"/>
      <c r="S12" s="143"/>
      <c r="T12" s="143"/>
      <c r="U12" s="143"/>
      <c r="V12" s="136"/>
      <c r="W12" s="137"/>
      <c r="X12" s="137"/>
      <c r="Y12" s="137"/>
      <c r="Z12" s="137"/>
      <c r="AA12" s="137"/>
      <c r="AB12" s="137"/>
      <c r="AC12" s="137"/>
      <c r="AD12" s="138"/>
      <c r="AE12" s="139"/>
      <c r="AF12" s="140"/>
      <c r="AG12" s="140"/>
      <c r="AH12" s="140"/>
      <c r="AI12" s="140"/>
      <c r="AJ12" s="141"/>
      <c r="AK12" s="18"/>
      <c r="AL12" s="145"/>
      <c r="AM12" s="145"/>
      <c r="AN12" s="145"/>
      <c r="AO12" s="145"/>
      <c r="AP12" s="145"/>
      <c r="AQ12" s="145"/>
      <c r="AR12" s="145"/>
      <c r="AS12" s="145"/>
      <c r="DD12" s="11" t="str">
        <f t="shared" si="0"/>
        <v>〇</v>
      </c>
      <c r="DE12" s="11" t="str">
        <f t="shared" si="1"/>
        <v>〇</v>
      </c>
      <c r="DF12" s="11" t="str">
        <f t="shared" si="2"/>
        <v>〇</v>
      </c>
      <c r="DG12" s="11" t="str">
        <f t="shared" si="3"/>
        <v>〇</v>
      </c>
    </row>
    <row r="13" spans="1:111" s="11" customFormat="1" ht="26.1" customHeight="1" x14ac:dyDescent="0.2">
      <c r="A13" s="142"/>
      <c r="B13" s="143"/>
      <c r="C13" s="143"/>
      <c r="D13" s="143"/>
      <c r="E13" s="143"/>
      <c r="F13" s="144"/>
      <c r="G13" s="142"/>
      <c r="H13" s="143"/>
      <c r="I13" s="143"/>
      <c r="J13" s="143"/>
      <c r="K13" s="143"/>
      <c r="L13" s="143"/>
      <c r="M13" s="143"/>
      <c r="N13" s="143"/>
      <c r="O13" s="143"/>
      <c r="P13" s="143"/>
      <c r="Q13" s="143"/>
      <c r="R13" s="143"/>
      <c r="S13" s="143"/>
      <c r="T13" s="143"/>
      <c r="U13" s="143"/>
      <c r="V13" s="136"/>
      <c r="W13" s="137"/>
      <c r="X13" s="137"/>
      <c r="Y13" s="137"/>
      <c r="Z13" s="137"/>
      <c r="AA13" s="137"/>
      <c r="AB13" s="137"/>
      <c r="AC13" s="137"/>
      <c r="AD13" s="138"/>
      <c r="AE13" s="139"/>
      <c r="AF13" s="140"/>
      <c r="AG13" s="140"/>
      <c r="AH13" s="140"/>
      <c r="AI13" s="140"/>
      <c r="AJ13" s="141"/>
      <c r="AK13" s="18"/>
      <c r="AL13" s="145"/>
      <c r="AM13" s="145"/>
      <c r="AN13" s="145"/>
      <c r="AO13" s="145"/>
      <c r="AP13" s="145"/>
      <c r="AQ13" s="145"/>
      <c r="AR13" s="145"/>
      <c r="AS13" s="145"/>
      <c r="DD13" s="11" t="str">
        <f t="shared" si="0"/>
        <v>〇</v>
      </c>
      <c r="DE13" s="11" t="str">
        <f t="shared" si="1"/>
        <v>〇</v>
      </c>
      <c r="DF13" s="11" t="str">
        <f t="shared" si="2"/>
        <v>〇</v>
      </c>
      <c r="DG13" s="11" t="str">
        <f t="shared" si="3"/>
        <v>〇</v>
      </c>
    </row>
    <row r="14" spans="1:111" s="11" customFormat="1" ht="26.1" customHeight="1" x14ac:dyDescent="0.2">
      <c r="A14" s="142"/>
      <c r="B14" s="143"/>
      <c r="C14" s="143"/>
      <c r="D14" s="143"/>
      <c r="E14" s="143"/>
      <c r="F14" s="144"/>
      <c r="G14" s="142"/>
      <c r="H14" s="143"/>
      <c r="I14" s="143"/>
      <c r="J14" s="143"/>
      <c r="K14" s="143"/>
      <c r="L14" s="143"/>
      <c r="M14" s="143"/>
      <c r="N14" s="143"/>
      <c r="O14" s="143"/>
      <c r="P14" s="143"/>
      <c r="Q14" s="143"/>
      <c r="R14" s="143"/>
      <c r="S14" s="143"/>
      <c r="T14" s="143"/>
      <c r="U14" s="143"/>
      <c r="V14" s="136"/>
      <c r="W14" s="137"/>
      <c r="X14" s="137"/>
      <c r="Y14" s="137"/>
      <c r="Z14" s="137"/>
      <c r="AA14" s="137"/>
      <c r="AB14" s="137"/>
      <c r="AC14" s="137"/>
      <c r="AD14" s="138"/>
      <c r="AE14" s="139"/>
      <c r="AF14" s="140"/>
      <c r="AG14" s="140"/>
      <c r="AH14" s="140"/>
      <c r="AI14" s="140"/>
      <c r="AJ14" s="141"/>
      <c r="AK14" s="18"/>
      <c r="AL14" s="145"/>
      <c r="AM14" s="145"/>
      <c r="AN14" s="145"/>
      <c r="AO14" s="145"/>
      <c r="AP14" s="145"/>
      <c r="AQ14" s="145"/>
      <c r="AR14" s="145"/>
      <c r="AS14" s="145"/>
      <c r="DD14" s="11" t="str">
        <f t="shared" si="0"/>
        <v>〇</v>
      </c>
      <c r="DE14" s="11" t="str">
        <f t="shared" si="1"/>
        <v>〇</v>
      </c>
      <c r="DF14" s="11" t="str">
        <f t="shared" si="2"/>
        <v>〇</v>
      </c>
      <c r="DG14" s="11" t="str">
        <f t="shared" si="3"/>
        <v>〇</v>
      </c>
    </row>
    <row r="15" spans="1:111" s="11" customFormat="1" ht="26.1" customHeight="1" x14ac:dyDescent="0.2">
      <c r="A15" s="142"/>
      <c r="B15" s="143"/>
      <c r="C15" s="143"/>
      <c r="D15" s="143"/>
      <c r="E15" s="143"/>
      <c r="F15" s="144"/>
      <c r="G15" s="142"/>
      <c r="H15" s="143"/>
      <c r="I15" s="143"/>
      <c r="J15" s="143"/>
      <c r="K15" s="143"/>
      <c r="L15" s="143"/>
      <c r="M15" s="143"/>
      <c r="N15" s="143"/>
      <c r="O15" s="143"/>
      <c r="P15" s="143"/>
      <c r="Q15" s="143"/>
      <c r="R15" s="143"/>
      <c r="S15" s="143"/>
      <c r="T15" s="143"/>
      <c r="U15" s="143"/>
      <c r="V15" s="136"/>
      <c r="W15" s="137"/>
      <c r="X15" s="137"/>
      <c r="Y15" s="137"/>
      <c r="Z15" s="137"/>
      <c r="AA15" s="137"/>
      <c r="AB15" s="137"/>
      <c r="AC15" s="137"/>
      <c r="AD15" s="138"/>
      <c r="AE15" s="139"/>
      <c r="AF15" s="140"/>
      <c r="AG15" s="140"/>
      <c r="AH15" s="140"/>
      <c r="AI15" s="140"/>
      <c r="AJ15" s="141"/>
      <c r="AK15" s="18"/>
      <c r="AL15" s="145"/>
      <c r="AM15" s="145"/>
      <c r="AN15" s="145"/>
      <c r="AO15" s="145"/>
      <c r="AP15" s="145"/>
      <c r="AQ15" s="145"/>
      <c r="AR15" s="145"/>
      <c r="AS15" s="145"/>
      <c r="DD15" s="11" t="str">
        <f t="shared" si="0"/>
        <v>〇</v>
      </c>
      <c r="DE15" s="11" t="str">
        <f t="shared" si="1"/>
        <v>〇</v>
      </c>
      <c r="DF15" s="11" t="str">
        <f t="shared" si="2"/>
        <v>〇</v>
      </c>
      <c r="DG15" s="11" t="str">
        <f t="shared" si="3"/>
        <v>〇</v>
      </c>
    </row>
    <row r="16" spans="1:111" s="11" customFormat="1" ht="26.1" customHeight="1" x14ac:dyDescent="0.2">
      <c r="A16" s="142"/>
      <c r="B16" s="143"/>
      <c r="C16" s="143"/>
      <c r="D16" s="143"/>
      <c r="E16" s="143"/>
      <c r="F16" s="144"/>
      <c r="G16" s="142"/>
      <c r="H16" s="143"/>
      <c r="I16" s="143"/>
      <c r="J16" s="143"/>
      <c r="K16" s="143"/>
      <c r="L16" s="143"/>
      <c r="M16" s="143"/>
      <c r="N16" s="143"/>
      <c r="O16" s="143"/>
      <c r="P16" s="143"/>
      <c r="Q16" s="143"/>
      <c r="R16" s="143"/>
      <c r="S16" s="143"/>
      <c r="T16" s="143"/>
      <c r="U16" s="143"/>
      <c r="V16" s="136"/>
      <c r="W16" s="137"/>
      <c r="X16" s="137"/>
      <c r="Y16" s="137"/>
      <c r="Z16" s="137"/>
      <c r="AA16" s="137"/>
      <c r="AB16" s="137"/>
      <c r="AC16" s="137"/>
      <c r="AD16" s="138"/>
      <c r="AE16" s="139"/>
      <c r="AF16" s="140"/>
      <c r="AG16" s="140"/>
      <c r="AH16" s="140"/>
      <c r="AI16" s="140"/>
      <c r="AJ16" s="141"/>
      <c r="AK16" s="18"/>
      <c r="AL16" s="145"/>
      <c r="AM16" s="145"/>
      <c r="AN16" s="145"/>
      <c r="AO16" s="145"/>
      <c r="AP16" s="145"/>
      <c r="AQ16" s="145"/>
      <c r="AR16" s="145"/>
      <c r="AS16" s="145"/>
      <c r="DD16" s="11" t="str">
        <f t="shared" si="0"/>
        <v>〇</v>
      </c>
      <c r="DE16" s="11" t="str">
        <f t="shared" si="1"/>
        <v>〇</v>
      </c>
      <c r="DF16" s="11" t="str">
        <f t="shared" si="2"/>
        <v>〇</v>
      </c>
      <c r="DG16" s="11" t="str">
        <f t="shared" si="3"/>
        <v>〇</v>
      </c>
    </row>
    <row r="17" spans="1:111" s="11" customFormat="1" ht="26.1" customHeight="1" x14ac:dyDescent="0.2">
      <c r="A17" s="142"/>
      <c r="B17" s="143"/>
      <c r="C17" s="143"/>
      <c r="D17" s="143"/>
      <c r="E17" s="143"/>
      <c r="F17" s="144"/>
      <c r="G17" s="142"/>
      <c r="H17" s="143"/>
      <c r="I17" s="143"/>
      <c r="J17" s="143"/>
      <c r="K17" s="143"/>
      <c r="L17" s="143"/>
      <c r="M17" s="143"/>
      <c r="N17" s="143"/>
      <c r="O17" s="143"/>
      <c r="P17" s="143"/>
      <c r="Q17" s="143"/>
      <c r="R17" s="143"/>
      <c r="S17" s="143"/>
      <c r="T17" s="143"/>
      <c r="U17" s="143"/>
      <c r="V17" s="136"/>
      <c r="W17" s="137"/>
      <c r="X17" s="137"/>
      <c r="Y17" s="137"/>
      <c r="Z17" s="137"/>
      <c r="AA17" s="137"/>
      <c r="AB17" s="137"/>
      <c r="AC17" s="137"/>
      <c r="AD17" s="138"/>
      <c r="AE17" s="139"/>
      <c r="AF17" s="140"/>
      <c r="AG17" s="140"/>
      <c r="AH17" s="140"/>
      <c r="AI17" s="140"/>
      <c r="AJ17" s="141"/>
      <c r="AK17" s="18"/>
      <c r="AL17" s="145"/>
      <c r="AM17" s="145"/>
      <c r="AN17" s="145"/>
      <c r="AO17" s="145"/>
      <c r="AP17" s="145"/>
      <c r="AQ17" s="145"/>
      <c r="AR17" s="145"/>
      <c r="AS17" s="145"/>
      <c r="DD17" s="11" t="str">
        <f t="shared" si="0"/>
        <v>〇</v>
      </c>
      <c r="DE17" s="11" t="str">
        <f t="shared" si="1"/>
        <v>〇</v>
      </c>
      <c r="DF17" s="11" t="str">
        <f t="shared" si="2"/>
        <v>〇</v>
      </c>
      <c r="DG17" s="11" t="str">
        <f t="shared" si="3"/>
        <v>〇</v>
      </c>
    </row>
    <row r="18" spans="1:111" s="11" customFormat="1" ht="26.1" customHeight="1" x14ac:dyDescent="0.2">
      <c r="A18" s="142"/>
      <c r="B18" s="143"/>
      <c r="C18" s="143"/>
      <c r="D18" s="143"/>
      <c r="E18" s="143"/>
      <c r="F18" s="144"/>
      <c r="G18" s="142"/>
      <c r="H18" s="143"/>
      <c r="I18" s="143"/>
      <c r="J18" s="143"/>
      <c r="K18" s="143"/>
      <c r="L18" s="143"/>
      <c r="M18" s="143"/>
      <c r="N18" s="143"/>
      <c r="O18" s="143"/>
      <c r="P18" s="143"/>
      <c r="Q18" s="143"/>
      <c r="R18" s="143"/>
      <c r="S18" s="143"/>
      <c r="T18" s="143"/>
      <c r="U18" s="143"/>
      <c r="V18" s="136"/>
      <c r="W18" s="137"/>
      <c r="X18" s="137"/>
      <c r="Y18" s="137"/>
      <c r="Z18" s="137"/>
      <c r="AA18" s="137"/>
      <c r="AB18" s="137"/>
      <c r="AC18" s="137"/>
      <c r="AD18" s="138"/>
      <c r="AE18" s="139"/>
      <c r="AF18" s="140"/>
      <c r="AG18" s="140"/>
      <c r="AH18" s="140"/>
      <c r="AI18" s="140"/>
      <c r="AJ18" s="141"/>
      <c r="AK18" s="18"/>
      <c r="AL18" s="145"/>
      <c r="AM18" s="145"/>
      <c r="AN18" s="145"/>
      <c r="AO18" s="145"/>
      <c r="AP18" s="145"/>
      <c r="AQ18" s="145"/>
      <c r="AR18" s="145"/>
      <c r="AS18" s="145"/>
      <c r="DD18" s="11" t="str">
        <f t="shared" si="0"/>
        <v>〇</v>
      </c>
      <c r="DE18" s="11" t="str">
        <f t="shared" si="1"/>
        <v>〇</v>
      </c>
      <c r="DF18" s="11" t="str">
        <f t="shared" si="2"/>
        <v>〇</v>
      </c>
      <c r="DG18" s="11" t="str">
        <f t="shared" si="3"/>
        <v>〇</v>
      </c>
    </row>
    <row r="19" spans="1:111" s="11" customFormat="1" ht="26.1" customHeight="1" x14ac:dyDescent="0.2">
      <c r="A19" s="142"/>
      <c r="B19" s="143"/>
      <c r="C19" s="143"/>
      <c r="D19" s="143"/>
      <c r="E19" s="143"/>
      <c r="F19" s="144"/>
      <c r="G19" s="142"/>
      <c r="H19" s="143"/>
      <c r="I19" s="143"/>
      <c r="J19" s="143"/>
      <c r="K19" s="143"/>
      <c r="L19" s="143"/>
      <c r="M19" s="143"/>
      <c r="N19" s="143"/>
      <c r="O19" s="143"/>
      <c r="P19" s="143"/>
      <c r="Q19" s="143"/>
      <c r="R19" s="143"/>
      <c r="S19" s="143"/>
      <c r="T19" s="143"/>
      <c r="U19" s="143"/>
      <c r="V19" s="136"/>
      <c r="W19" s="137"/>
      <c r="X19" s="137"/>
      <c r="Y19" s="137"/>
      <c r="Z19" s="137"/>
      <c r="AA19" s="137"/>
      <c r="AB19" s="137"/>
      <c r="AC19" s="137"/>
      <c r="AD19" s="138"/>
      <c r="AE19" s="139"/>
      <c r="AF19" s="140"/>
      <c r="AG19" s="140"/>
      <c r="AH19" s="140"/>
      <c r="AI19" s="140"/>
      <c r="AJ19" s="141"/>
      <c r="AK19" s="18"/>
      <c r="AL19" s="145"/>
      <c r="AM19" s="145"/>
      <c r="AN19" s="145"/>
      <c r="AO19" s="145"/>
      <c r="AP19" s="145"/>
      <c r="AQ19" s="145"/>
      <c r="AR19" s="145"/>
      <c r="AS19" s="145"/>
      <c r="DD19" s="11" t="str">
        <f t="shared" si="0"/>
        <v>〇</v>
      </c>
      <c r="DE19" s="11" t="str">
        <f t="shared" si="1"/>
        <v>〇</v>
      </c>
      <c r="DF19" s="11" t="str">
        <f t="shared" si="2"/>
        <v>〇</v>
      </c>
      <c r="DG19" s="11" t="str">
        <f t="shared" si="3"/>
        <v>〇</v>
      </c>
    </row>
    <row r="20" spans="1:111" s="11" customFormat="1" ht="26.1" customHeight="1" x14ac:dyDescent="0.2">
      <c r="A20" s="142"/>
      <c r="B20" s="143"/>
      <c r="C20" s="143"/>
      <c r="D20" s="143"/>
      <c r="E20" s="143"/>
      <c r="F20" s="144"/>
      <c r="G20" s="142"/>
      <c r="H20" s="143"/>
      <c r="I20" s="143"/>
      <c r="J20" s="143"/>
      <c r="K20" s="143"/>
      <c r="L20" s="143"/>
      <c r="M20" s="143"/>
      <c r="N20" s="143"/>
      <c r="O20" s="143"/>
      <c r="P20" s="143"/>
      <c r="Q20" s="143"/>
      <c r="R20" s="143"/>
      <c r="S20" s="143"/>
      <c r="T20" s="143"/>
      <c r="U20" s="143"/>
      <c r="V20" s="136"/>
      <c r="W20" s="137"/>
      <c r="X20" s="137"/>
      <c r="Y20" s="137"/>
      <c r="Z20" s="137"/>
      <c r="AA20" s="137"/>
      <c r="AB20" s="137"/>
      <c r="AC20" s="137"/>
      <c r="AD20" s="138"/>
      <c r="AE20" s="139"/>
      <c r="AF20" s="140"/>
      <c r="AG20" s="140"/>
      <c r="AH20" s="140"/>
      <c r="AI20" s="140"/>
      <c r="AJ20" s="141"/>
      <c r="AK20" s="18"/>
      <c r="AL20" s="145"/>
      <c r="AM20" s="145"/>
      <c r="AN20" s="145"/>
      <c r="AO20" s="145"/>
      <c r="AP20" s="145"/>
      <c r="AQ20" s="145"/>
      <c r="AR20" s="145"/>
      <c r="AS20" s="145"/>
      <c r="DD20" s="11" t="str">
        <f t="shared" si="0"/>
        <v>〇</v>
      </c>
      <c r="DE20" s="11" t="str">
        <f t="shared" si="1"/>
        <v>〇</v>
      </c>
      <c r="DF20" s="11" t="str">
        <f t="shared" si="2"/>
        <v>〇</v>
      </c>
      <c r="DG20" s="11" t="str">
        <f t="shared" si="3"/>
        <v>〇</v>
      </c>
    </row>
    <row r="21" spans="1:111" s="11" customFormat="1" ht="26.1" customHeight="1" x14ac:dyDescent="0.2">
      <c r="A21" s="142"/>
      <c r="B21" s="143"/>
      <c r="C21" s="143"/>
      <c r="D21" s="143"/>
      <c r="E21" s="143"/>
      <c r="F21" s="144"/>
      <c r="G21" s="142"/>
      <c r="H21" s="143"/>
      <c r="I21" s="143"/>
      <c r="J21" s="143"/>
      <c r="K21" s="143"/>
      <c r="L21" s="143"/>
      <c r="M21" s="143"/>
      <c r="N21" s="143"/>
      <c r="O21" s="143"/>
      <c r="P21" s="143"/>
      <c r="Q21" s="143"/>
      <c r="R21" s="143"/>
      <c r="S21" s="143"/>
      <c r="T21" s="143"/>
      <c r="U21" s="143"/>
      <c r="V21" s="136"/>
      <c r="W21" s="137"/>
      <c r="X21" s="137"/>
      <c r="Y21" s="137"/>
      <c r="Z21" s="137"/>
      <c r="AA21" s="137"/>
      <c r="AB21" s="137"/>
      <c r="AC21" s="137"/>
      <c r="AD21" s="138"/>
      <c r="AE21" s="139"/>
      <c r="AF21" s="140"/>
      <c r="AG21" s="140"/>
      <c r="AH21" s="140"/>
      <c r="AI21" s="140"/>
      <c r="AJ21" s="141"/>
      <c r="AK21" s="18"/>
      <c r="AL21" s="145"/>
      <c r="AM21" s="145"/>
      <c r="AN21" s="145"/>
      <c r="AO21" s="145"/>
      <c r="AP21" s="145"/>
      <c r="AQ21" s="145"/>
      <c r="AR21" s="145"/>
      <c r="AS21" s="145"/>
      <c r="DD21" s="11" t="str">
        <f t="shared" si="0"/>
        <v>〇</v>
      </c>
      <c r="DE21" s="11" t="str">
        <f t="shared" si="1"/>
        <v>〇</v>
      </c>
      <c r="DF21" s="11" t="str">
        <f t="shared" si="2"/>
        <v>〇</v>
      </c>
      <c r="DG21" s="11" t="str">
        <f t="shared" si="3"/>
        <v>〇</v>
      </c>
    </row>
    <row r="22" spans="1:111" s="11" customFormat="1" ht="26.1" customHeight="1" x14ac:dyDescent="0.2">
      <c r="A22" s="142"/>
      <c r="B22" s="143"/>
      <c r="C22" s="143"/>
      <c r="D22" s="143"/>
      <c r="E22" s="143"/>
      <c r="F22" s="144"/>
      <c r="G22" s="142"/>
      <c r="H22" s="143"/>
      <c r="I22" s="143"/>
      <c r="J22" s="143"/>
      <c r="K22" s="143"/>
      <c r="L22" s="143"/>
      <c r="M22" s="143"/>
      <c r="N22" s="143"/>
      <c r="O22" s="143"/>
      <c r="P22" s="143"/>
      <c r="Q22" s="143"/>
      <c r="R22" s="143"/>
      <c r="S22" s="143"/>
      <c r="T22" s="143"/>
      <c r="U22" s="143"/>
      <c r="V22" s="136"/>
      <c r="W22" s="137"/>
      <c r="X22" s="137"/>
      <c r="Y22" s="137"/>
      <c r="Z22" s="137"/>
      <c r="AA22" s="137"/>
      <c r="AB22" s="137"/>
      <c r="AC22" s="137"/>
      <c r="AD22" s="138"/>
      <c r="AE22" s="139"/>
      <c r="AF22" s="140"/>
      <c r="AG22" s="140"/>
      <c r="AH22" s="140"/>
      <c r="AI22" s="140"/>
      <c r="AJ22" s="141"/>
      <c r="AK22" s="18"/>
      <c r="AL22" s="145"/>
      <c r="AM22" s="145"/>
      <c r="AN22" s="145"/>
      <c r="AO22" s="145"/>
      <c r="AP22" s="145"/>
      <c r="AQ22" s="145"/>
      <c r="AR22" s="145"/>
      <c r="AS22" s="145"/>
      <c r="DD22" s="11" t="str">
        <f t="shared" si="0"/>
        <v>〇</v>
      </c>
      <c r="DE22" s="11" t="str">
        <f t="shared" si="1"/>
        <v>〇</v>
      </c>
      <c r="DF22" s="11" t="str">
        <f t="shared" si="2"/>
        <v>〇</v>
      </c>
      <c r="DG22" s="11" t="str">
        <f t="shared" si="3"/>
        <v>〇</v>
      </c>
    </row>
    <row r="23" spans="1:111" s="11" customFormat="1" ht="26.1" customHeight="1" x14ac:dyDescent="0.2">
      <c r="A23" s="142"/>
      <c r="B23" s="143"/>
      <c r="C23" s="143"/>
      <c r="D23" s="143"/>
      <c r="E23" s="143"/>
      <c r="F23" s="144"/>
      <c r="G23" s="142"/>
      <c r="H23" s="143"/>
      <c r="I23" s="143"/>
      <c r="J23" s="143"/>
      <c r="K23" s="143"/>
      <c r="L23" s="143"/>
      <c r="M23" s="143"/>
      <c r="N23" s="143"/>
      <c r="O23" s="143"/>
      <c r="P23" s="143"/>
      <c r="Q23" s="143"/>
      <c r="R23" s="143"/>
      <c r="S23" s="143"/>
      <c r="T23" s="143"/>
      <c r="U23" s="143"/>
      <c r="V23" s="136"/>
      <c r="W23" s="137"/>
      <c r="X23" s="137"/>
      <c r="Y23" s="137"/>
      <c r="Z23" s="137"/>
      <c r="AA23" s="137"/>
      <c r="AB23" s="137"/>
      <c r="AC23" s="137"/>
      <c r="AD23" s="138"/>
      <c r="AE23" s="139"/>
      <c r="AF23" s="140"/>
      <c r="AG23" s="140"/>
      <c r="AH23" s="140"/>
      <c r="AI23" s="140"/>
      <c r="AJ23" s="141"/>
      <c r="AK23" s="18"/>
      <c r="AL23" s="145"/>
      <c r="AM23" s="145"/>
      <c r="AN23" s="145"/>
      <c r="AO23" s="145"/>
      <c r="AP23" s="145"/>
      <c r="AQ23" s="145"/>
      <c r="AR23" s="145"/>
      <c r="AS23" s="145"/>
      <c r="DD23" s="11" t="str">
        <f t="shared" si="0"/>
        <v>〇</v>
      </c>
      <c r="DE23" s="11" t="str">
        <f t="shared" si="1"/>
        <v>〇</v>
      </c>
      <c r="DF23" s="11" t="str">
        <f t="shared" si="2"/>
        <v>〇</v>
      </c>
      <c r="DG23" s="11" t="str">
        <f t="shared" si="3"/>
        <v>〇</v>
      </c>
    </row>
    <row r="24" spans="1:111" s="11" customFormat="1" ht="26.1" customHeight="1" x14ac:dyDescent="0.2">
      <c r="A24" s="142"/>
      <c r="B24" s="143"/>
      <c r="C24" s="143"/>
      <c r="D24" s="143"/>
      <c r="E24" s="143"/>
      <c r="F24" s="144"/>
      <c r="G24" s="142"/>
      <c r="H24" s="143"/>
      <c r="I24" s="143"/>
      <c r="J24" s="143"/>
      <c r="K24" s="143"/>
      <c r="L24" s="143"/>
      <c r="M24" s="143"/>
      <c r="N24" s="143"/>
      <c r="O24" s="143"/>
      <c r="P24" s="143"/>
      <c r="Q24" s="143"/>
      <c r="R24" s="143"/>
      <c r="S24" s="143"/>
      <c r="T24" s="143"/>
      <c r="U24" s="143"/>
      <c r="V24" s="136"/>
      <c r="W24" s="137"/>
      <c r="X24" s="137"/>
      <c r="Y24" s="137"/>
      <c r="Z24" s="137"/>
      <c r="AA24" s="137"/>
      <c r="AB24" s="137"/>
      <c r="AC24" s="137"/>
      <c r="AD24" s="138"/>
      <c r="AE24" s="139"/>
      <c r="AF24" s="140"/>
      <c r="AG24" s="140"/>
      <c r="AH24" s="140"/>
      <c r="AI24" s="140"/>
      <c r="AJ24" s="141"/>
      <c r="AK24" s="18"/>
      <c r="AL24" s="145"/>
      <c r="AM24" s="145"/>
      <c r="AN24" s="145"/>
      <c r="AO24" s="145"/>
      <c r="AP24" s="145"/>
      <c r="AQ24" s="145"/>
      <c r="AR24" s="145"/>
      <c r="AS24" s="145"/>
      <c r="DD24" s="11" t="str">
        <f t="shared" si="0"/>
        <v>〇</v>
      </c>
      <c r="DE24" s="11" t="str">
        <f t="shared" si="1"/>
        <v>〇</v>
      </c>
      <c r="DF24" s="11" t="str">
        <f t="shared" si="2"/>
        <v>〇</v>
      </c>
      <c r="DG24" s="11" t="str">
        <f t="shared" si="3"/>
        <v>〇</v>
      </c>
    </row>
    <row r="25" spans="1:111" s="11" customFormat="1" ht="26.1" customHeight="1" x14ac:dyDescent="0.2">
      <c r="A25" s="142"/>
      <c r="B25" s="143"/>
      <c r="C25" s="143"/>
      <c r="D25" s="143"/>
      <c r="E25" s="143"/>
      <c r="F25" s="144"/>
      <c r="G25" s="142"/>
      <c r="H25" s="143"/>
      <c r="I25" s="143"/>
      <c r="J25" s="143"/>
      <c r="K25" s="143"/>
      <c r="L25" s="143"/>
      <c r="M25" s="143"/>
      <c r="N25" s="143"/>
      <c r="O25" s="143"/>
      <c r="P25" s="143"/>
      <c r="Q25" s="143"/>
      <c r="R25" s="143"/>
      <c r="S25" s="143"/>
      <c r="T25" s="143"/>
      <c r="U25" s="143"/>
      <c r="V25" s="136"/>
      <c r="W25" s="137"/>
      <c r="X25" s="137"/>
      <c r="Y25" s="137"/>
      <c r="Z25" s="137"/>
      <c r="AA25" s="137"/>
      <c r="AB25" s="137"/>
      <c r="AC25" s="137"/>
      <c r="AD25" s="138"/>
      <c r="AE25" s="139"/>
      <c r="AF25" s="140"/>
      <c r="AG25" s="140"/>
      <c r="AH25" s="140"/>
      <c r="AI25" s="140"/>
      <c r="AJ25" s="141"/>
      <c r="AK25" s="18"/>
      <c r="AL25" s="145"/>
      <c r="AM25" s="145"/>
      <c r="AN25" s="145"/>
      <c r="AO25" s="145"/>
      <c r="AP25" s="145"/>
      <c r="AQ25" s="145"/>
      <c r="AR25" s="145"/>
      <c r="AS25" s="145"/>
      <c r="DD25" s="11" t="str">
        <f t="shared" si="0"/>
        <v>〇</v>
      </c>
      <c r="DE25" s="11" t="str">
        <f t="shared" si="1"/>
        <v>〇</v>
      </c>
      <c r="DF25" s="11" t="str">
        <f t="shared" si="2"/>
        <v>〇</v>
      </c>
      <c r="DG25" s="11" t="str">
        <f t="shared" si="3"/>
        <v>〇</v>
      </c>
    </row>
    <row r="26" spans="1:111" s="11" customFormat="1" ht="26.1" customHeight="1" x14ac:dyDescent="0.2">
      <c r="A26" s="142"/>
      <c r="B26" s="143"/>
      <c r="C26" s="143"/>
      <c r="D26" s="143"/>
      <c r="E26" s="143"/>
      <c r="F26" s="144"/>
      <c r="G26" s="142"/>
      <c r="H26" s="143"/>
      <c r="I26" s="143"/>
      <c r="J26" s="143"/>
      <c r="K26" s="143"/>
      <c r="L26" s="143"/>
      <c r="M26" s="143"/>
      <c r="N26" s="143"/>
      <c r="O26" s="143"/>
      <c r="P26" s="143"/>
      <c r="Q26" s="143"/>
      <c r="R26" s="143"/>
      <c r="S26" s="143"/>
      <c r="T26" s="143"/>
      <c r="U26" s="143"/>
      <c r="V26" s="136"/>
      <c r="W26" s="137"/>
      <c r="X26" s="137"/>
      <c r="Y26" s="137"/>
      <c r="Z26" s="137"/>
      <c r="AA26" s="137"/>
      <c r="AB26" s="137"/>
      <c r="AC26" s="137"/>
      <c r="AD26" s="138"/>
      <c r="AE26" s="139"/>
      <c r="AF26" s="140"/>
      <c r="AG26" s="140"/>
      <c r="AH26" s="140"/>
      <c r="AI26" s="140"/>
      <c r="AJ26" s="141"/>
      <c r="AK26" s="18"/>
      <c r="AL26" s="145"/>
      <c r="AM26" s="145"/>
      <c r="AN26" s="145"/>
      <c r="AO26" s="145"/>
      <c r="AP26" s="145"/>
      <c r="AQ26" s="145"/>
      <c r="AR26" s="145"/>
      <c r="AS26" s="145"/>
      <c r="DD26" s="11" t="str">
        <f t="shared" si="0"/>
        <v>〇</v>
      </c>
      <c r="DE26" s="11" t="str">
        <f t="shared" si="1"/>
        <v>〇</v>
      </c>
      <c r="DF26" s="11" t="str">
        <f t="shared" si="2"/>
        <v>〇</v>
      </c>
      <c r="DG26" s="11" t="str">
        <f t="shared" si="3"/>
        <v>〇</v>
      </c>
    </row>
    <row r="27" spans="1:111" s="11" customFormat="1" ht="26.1" customHeight="1" x14ac:dyDescent="0.2">
      <c r="A27" s="142"/>
      <c r="B27" s="143"/>
      <c r="C27" s="143"/>
      <c r="D27" s="143"/>
      <c r="E27" s="143"/>
      <c r="F27" s="144"/>
      <c r="G27" s="142"/>
      <c r="H27" s="143"/>
      <c r="I27" s="143"/>
      <c r="J27" s="143"/>
      <c r="K27" s="143"/>
      <c r="L27" s="143"/>
      <c r="M27" s="143"/>
      <c r="N27" s="143"/>
      <c r="O27" s="143"/>
      <c r="P27" s="143"/>
      <c r="Q27" s="143"/>
      <c r="R27" s="143"/>
      <c r="S27" s="143"/>
      <c r="T27" s="143"/>
      <c r="U27" s="143"/>
      <c r="V27" s="136"/>
      <c r="W27" s="137"/>
      <c r="X27" s="137"/>
      <c r="Y27" s="137"/>
      <c r="Z27" s="137"/>
      <c r="AA27" s="137"/>
      <c r="AB27" s="137"/>
      <c r="AC27" s="137"/>
      <c r="AD27" s="138"/>
      <c r="AE27" s="139"/>
      <c r="AF27" s="140"/>
      <c r="AG27" s="140"/>
      <c r="AH27" s="140"/>
      <c r="AI27" s="140"/>
      <c r="AJ27" s="141"/>
      <c r="AK27" s="18"/>
      <c r="AL27" s="145"/>
      <c r="AM27" s="145"/>
      <c r="AN27" s="145"/>
      <c r="AO27" s="145"/>
      <c r="AP27" s="145"/>
      <c r="AQ27" s="145"/>
      <c r="AR27" s="145"/>
      <c r="AS27" s="145"/>
      <c r="DD27" s="11" t="str">
        <f t="shared" si="0"/>
        <v>〇</v>
      </c>
      <c r="DE27" s="11" t="str">
        <f t="shared" si="1"/>
        <v>〇</v>
      </c>
      <c r="DF27" s="11" t="str">
        <f t="shared" si="2"/>
        <v>〇</v>
      </c>
      <c r="DG27" s="11" t="str">
        <f t="shared" si="3"/>
        <v>〇</v>
      </c>
    </row>
    <row r="28" spans="1:111" s="11" customFormat="1" ht="26.1" customHeight="1" x14ac:dyDescent="0.2">
      <c r="A28" s="142"/>
      <c r="B28" s="143"/>
      <c r="C28" s="143"/>
      <c r="D28" s="143"/>
      <c r="E28" s="143"/>
      <c r="F28" s="144"/>
      <c r="G28" s="142"/>
      <c r="H28" s="143"/>
      <c r="I28" s="143"/>
      <c r="J28" s="143"/>
      <c r="K28" s="143"/>
      <c r="L28" s="143"/>
      <c r="M28" s="143"/>
      <c r="N28" s="143"/>
      <c r="O28" s="143"/>
      <c r="P28" s="143"/>
      <c r="Q28" s="143"/>
      <c r="R28" s="143"/>
      <c r="S28" s="143"/>
      <c r="T28" s="143"/>
      <c r="U28" s="143"/>
      <c r="V28" s="136"/>
      <c r="W28" s="137"/>
      <c r="X28" s="137"/>
      <c r="Y28" s="137"/>
      <c r="Z28" s="137"/>
      <c r="AA28" s="137"/>
      <c r="AB28" s="137"/>
      <c r="AC28" s="137"/>
      <c r="AD28" s="138"/>
      <c r="AE28" s="139"/>
      <c r="AF28" s="140"/>
      <c r="AG28" s="140"/>
      <c r="AH28" s="140"/>
      <c r="AI28" s="140"/>
      <c r="AJ28" s="141"/>
      <c r="AK28" s="18"/>
      <c r="AL28" s="145"/>
      <c r="AM28" s="145"/>
      <c r="AN28" s="145"/>
      <c r="AO28" s="145"/>
      <c r="AP28" s="145"/>
      <c r="AQ28" s="145"/>
      <c r="AR28" s="145"/>
      <c r="AS28" s="145"/>
      <c r="DD28" s="11" t="str">
        <f t="shared" si="0"/>
        <v>〇</v>
      </c>
      <c r="DE28" s="11" t="str">
        <f t="shared" si="1"/>
        <v>〇</v>
      </c>
      <c r="DF28" s="11" t="str">
        <f t="shared" si="2"/>
        <v>〇</v>
      </c>
      <c r="DG28" s="11" t="str">
        <f t="shared" si="3"/>
        <v>〇</v>
      </c>
    </row>
    <row r="29" spans="1:111" s="11" customFormat="1" ht="26.1" customHeight="1" x14ac:dyDescent="0.2">
      <c r="A29" s="142"/>
      <c r="B29" s="143"/>
      <c r="C29" s="143"/>
      <c r="D29" s="143"/>
      <c r="E29" s="143"/>
      <c r="F29" s="144"/>
      <c r="G29" s="142"/>
      <c r="H29" s="143"/>
      <c r="I29" s="143"/>
      <c r="J29" s="143"/>
      <c r="K29" s="143"/>
      <c r="L29" s="143"/>
      <c r="M29" s="143"/>
      <c r="N29" s="143"/>
      <c r="O29" s="143"/>
      <c r="P29" s="143"/>
      <c r="Q29" s="143"/>
      <c r="R29" s="143"/>
      <c r="S29" s="143"/>
      <c r="T29" s="143"/>
      <c r="U29" s="143"/>
      <c r="V29" s="136"/>
      <c r="W29" s="137"/>
      <c r="X29" s="137"/>
      <c r="Y29" s="137"/>
      <c r="Z29" s="137"/>
      <c r="AA29" s="137"/>
      <c r="AB29" s="137"/>
      <c r="AC29" s="137"/>
      <c r="AD29" s="138"/>
      <c r="AE29" s="139"/>
      <c r="AF29" s="140"/>
      <c r="AG29" s="140"/>
      <c r="AH29" s="140"/>
      <c r="AI29" s="140"/>
      <c r="AJ29" s="141"/>
      <c r="AK29" s="18"/>
      <c r="AL29" s="145"/>
      <c r="AM29" s="145"/>
      <c r="AN29" s="145"/>
      <c r="AO29" s="145"/>
      <c r="AP29" s="145"/>
      <c r="AQ29" s="145"/>
      <c r="AR29" s="145"/>
      <c r="AS29" s="145"/>
      <c r="DD29" s="11" t="str">
        <f t="shared" si="0"/>
        <v>〇</v>
      </c>
      <c r="DE29" s="11" t="str">
        <f t="shared" si="1"/>
        <v>〇</v>
      </c>
      <c r="DF29" s="11" t="str">
        <f t="shared" si="2"/>
        <v>〇</v>
      </c>
      <c r="DG29" s="11" t="str">
        <f t="shared" si="3"/>
        <v>〇</v>
      </c>
    </row>
    <row r="30" spans="1:111" s="11" customFormat="1" ht="26.1" customHeight="1" x14ac:dyDescent="0.2">
      <c r="A30" s="142"/>
      <c r="B30" s="143"/>
      <c r="C30" s="143"/>
      <c r="D30" s="143"/>
      <c r="E30" s="143"/>
      <c r="F30" s="144"/>
      <c r="G30" s="142"/>
      <c r="H30" s="143"/>
      <c r="I30" s="143"/>
      <c r="J30" s="143"/>
      <c r="K30" s="143"/>
      <c r="L30" s="143"/>
      <c r="M30" s="143"/>
      <c r="N30" s="143"/>
      <c r="O30" s="143"/>
      <c r="P30" s="143"/>
      <c r="Q30" s="143"/>
      <c r="R30" s="143"/>
      <c r="S30" s="143"/>
      <c r="T30" s="143"/>
      <c r="U30" s="143"/>
      <c r="V30" s="136"/>
      <c r="W30" s="137"/>
      <c r="X30" s="137"/>
      <c r="Y30" s="137"/>
      <c r="Z30" s="137"/>
      <c r="AA30" s="137"/>
      <c r="AB30" s="137"/>
      <c r="AC30" s="137"/>
      <c r="AD30" s="138"/>
      <c r="AE30" s="139"/>
      <c r="AF30" s="140"/>
      <c r="AG30" s="140"/>
      <c r="AH30" s="140"/>
      <c r="AI30" s="140"/>
      <c r="AJ30" s="141"/>
      <c r="AK30" s="18"/>
      <c r="AL30" s="145"/>
      <c r="AM30" s="145"/>
      <c r="AN30" s="145"/>
      <c r="AO30" s="145"/>
      <c r="AP30" s="145"/>
      <c r="AQ30" s="145"/>
      <c r="AR30" s="145"/>
      <c r="AS30" s="145"/>
      <c r="DD30" s="11" t="str">
        <f t="shared" si="0"/>
        <v>〇</v>
      </c>
      <c r="DE30" s="11" t="str">
        <f t="shared" si="1"/>
        <v>〇</v>
      </c>
      <c r="DF30" s="11" t="str">
        <f t="shared" si="2"/>
        <v>〇</v>
      </c>
      <c r="DG30" s="11" t="str">
        <f t="shared" si="3"/>
        <v>〇</v>
      </c>
    </row>
    <row r="31" spans="1:111" s="11" customFormat="1" ht="26.1" customHeight="1" x14ac:dyDescent="0.2">
      <c r="A31" s="142"/>
      <c r="B31" s="143"/>
      <c r="C31" s="143"/>
      <c r="D31" s="143"/>
      <c r="E31" s="143"/>
      <c r="F31" s="144"/>
      <c r="G31" s="142"/>
      <c r="H31" s="143"/>
      <c r="I31" s="143"/>
      <c r="J31" s="143"/>
      <c r="K31" s="143"/>
      <c r="L31" s="143"/>
      <c r="M31" s="143"/>
      <c r="N31" s="143"/>
      <c r="O31" s="143"/>
      <c r="P31" s="143"/>
      <c r="Q31" s="143"/>
      <c r="R31" s="143"/>
      <c r="S31" s="143"/>
      <c r="T31" s="143"/>
      <c r="U31" s="143"/>
      <c r="V31" s="136"/>
      <c r="W31" s="137"/>
      <c r="X31" s="137"/>
      <c r="Y31" s="137"/>
      <c r="Z31" s="137"/>
      <c r="AA31" s="137"/>
      <c r="AB31" s="137"/>
      <c r="AC31" s="137"/>
      <c r="AD31" s="138"/>
      <c r="AE31" s="139"/>
      <c r="AF31" s="140"/>
      <c r="AG31" s="140"/>
      <c r="AH31" s="140"/>
      <c r="AI31" s="140"/>
      <c r="AJ31" s="141"/>
      <c r="AK31" s="18"/>
      <c r="AL31" s="145"/>
      <c r="AM31" s="145"/>
      <c r="AN31" s="145"/>
      <c r="AO31" s="145"/>
      <c r="AP31" s="145"/>
      <c r="AQ31" s="145"/>
      <c r="AR31" s="145"/>
      <c r="AS31" s="145"/>
      <c r="DD31" s="11" t="str">
        <f t="shared" si="0"/>
        <v>〇</v>
      </c>
      <c r="DE31" s="11" t="str">
        <f t="shared" si="1"/>
        <v>〇</v>
      </c>
      <c r="DF31" s="11" t="str">
        <f t="shared" si="2"/>
        <v>〇</v>
      </c>
      <c r="DG31" s="11" t="str">
        <f t="shared" si="3"/>
        <v>〇</v>
      </c>
    </row>
    <row r="32" spans="1:111" s="11" customFormat="1" ht="26.1" customHeight="1" x14ac:dyDescent="0.2">
      <c r="A32" s="142"/>
      <c r="B32" s="143"/>
      <c r="C32" s="143"/>
      <c r="D32" s="143"/>
      <c r="E32" s="143"/>
      <c r="F32" s="144"/>
      <c r="G32" s="142"/>
      <c r="H32" s="143"/>
      <c r="I32" s="143"/>
      <c r="J32" s="143"/>
      <c r="K32" s="143"/>
      <c r="L32" s="143"/>
      <c r="M32" s="143"/>
      <c r="N32" s="143"/>
      <c r="O32" s="143"/>
      <c r="P32" s="143"/>
      <c r="Q32" s="143"/>
      <c r="R32" s="143"/>
      <c r="S32" s="143"/>
      <c r="T32" s="143"/>
      <c r="U32" s="143"/>
      <c r="V32" s="136"/>
      <c r="W32" s="137"/>
      <c r="X32" s="137"/>
      <c r="Y32" s="137"/>
      <c r="Z32" s="137"/>
      <c r="AA32" s="137"/>
      <c r="AB32" s="137"/>
      <c r="AC32" s="137"/>
      <c r="AD32" s="138"/>
      <c r="AE32" s="139"/>
      <c r="AF32" s="140"/>
      <c r="AG32" s="140"/>
      <c r="AH32" s="140"/>
      <c r="AI32" s="140"/>
      <c r="AJ32" s="141"/>
      <c r="AK32" s="18"/>
      <c r="AL32" s="145"/>
      <c r="AM32" s="145"/>
      <c r="AN32" s="145"/>
      <c r="AO32" s="145"/>
      <c r="AP32" s="145"/>
      <c r="AQ32" s="145"/>
      <c r="AR32" s="145"/>
      <c r="AS32" s="145"/>
      <c r="DD32" s="11" t="str">
        <f t="shared" si="0"/>
        <v>〇</v>
      </c>
      <c r="DE32" s="11" t="str">
        <f t="shared" si="1"/>
        <v>〇</v>
      </c>
      <c r="DF32" s="11" t="str">
        <f t="shared" si="2"/>
        <v>〇</v>
      </c>
      <c r="DG32" s="11" t="str">
        <f t="shared" si="3"/>
        <v>〇</v>
      </c>
    </row>
    <row r="33" spans="1:111" s="11" customFormat="1" ht="26.1" customHeight="1" x14ac:dyDescent="0.2">
      <c r="A33" s="142"/>
      <c r="B33" s="143"/>
      <c r="C33" s="143"/>
      <c r="D33" s="143"/>
      <c r="E33" s="143"/>
      <c r="F33" s="144"/>
      <c r="G33" s="142"/>
      <c r="H33" s="143"/>
      <c r="I33" s="143"/>
      <c r="J33" s="143"/>
      <c r="K33" s="143"/>
      <c r="L33" s="143"/>
      <c r="M33" s="143"/>
      <c r="N33" s="143"/>
      <c r="O33" s="143"/>
      <c r="P33" s="143"/>
      <c r="Q33" s="143"/>
      <c r="R33" s="143"/>
      <c r="S33" s="143"/>
      <c r="T33" s="143"/>
      <c r="U33" s="143"/>
      <c r="V33" s="136"/>
      <c r="W33" s="137"/>
      <c r="X33" s="137"/>
      <c r="Y33" s="137"/>
      <c r="Z33" s="137"/>
      <c r="AA33" s="137"/>
      <c r="AB33" s="137"/>
      <c r="AC33" s="137"/>
      <c r="AD33" s="138"/>
      <c r="AE33" s="139"/>
      <c r="AF33" s="140"/>
      <c r="AG33" s="140"/>
      <c r="AH33" s="140"/>
      <c r="AI33" s="140"/>
      <c r="AJ33" s="141"/>
      <c r="AK33" s="18"/>
      <c r="AL33" s="145"/>
      <c r="AM33" s="145"/>
      <c r="AN33" s="145"/>
      <c r="AO33" s="145"/>
      <c r="AP33" s="145"/>
      <c r="AQ33" s="145"/>
      <c r="AR33" s="145"/>
      <c r="AS33" s="145"/>
      <c r="DD33" s="11" t="str">
        <f t="shared" si="0"/>
        <v>〇</v>
      </c>
      <c r="DE33" s="11" t="str">
        <f t="shared" si="1"/>
        <v>〇</v>
      </c>
      <c r="DF33" s="11" t="str">
        <f t="shared" si="2"/>
        <v>〇</v>
      </c>
      <c r="DG33" s="11" t="str">
        <f t="shared" si="3"/>
        <v>〇</v>
      </c>
    </row>
    <row r="34" spans="1:111" s="11" customFormat="1" ht="26.1" customHeight="1" x14ac:dyDescent="0.2">
      <c r="A34" s="142"/>
      <c r="B34" s="143"/>
      <c r="C34" s="143"/>
      <c r="D34" s="143"/>
      <c r="E34" s="143"/>
      <c r="F34" s="144"/>
      <c r="G34" s="142"/>
      <c r="H34" s="143"/>
      <c r="I34" s="143"/>
      <c r="J34" s="143"/>
      <c r="K34" s="143"/>
      <c r="L34" s="143"/>
      <c r="M34" s="143"/>
      <c r="N34" s="143"/>
      <c r="O34" s="143"/>
      <c r="P34" s="143"/>
      <c r="Q34" s="143"/>
      <c r="R34" s="143"/>
      <c r="S34" s="143"/>
      <c r="T34" s="143"/>
      <c r="U34" s="143"/>
      <c r="V34" s="136"/>
      <c r="W34" s="137"/>
      <c r="X34" s="137"/>
      <c r="Y34" s="137"/>
      <c r="Z34" s="137"/>
      <c r="AA34" s="137"/>
      <c r="AB34" s="137"/>
      <c r="AC34" s="137"/>
      <c r="AD34" s="138"/>
      <c r="AE34" s="139"/>
      <c r="AF34" s="140"/>
      <c r="AG34" s="140"/>
      <c r="AH34" s="140"/>
      <c r="AI34" s="140"/>
      <c r="AJ34" s="141"/>
      <c r="AK34" s="18"/>
      <c r="AL34" s="145"/>
      <c r="AM34" s="145"/>
      <c r="AN34" s="145"/>
      <c r="AO34" s="145"/>
      <c r="AP34" s="145"/>
      <c r="AQ34" s="145"/>
      <c r="AR34" s="145"/>
      <c r="AS34" s="145"/>
      <c r="DD34" s="11" t="str">
        <f t="shared" si="0"/>
        <v>〇</v>
      </c>
      <c r="DE34" s="11" t="str">
        <f t="shared" si="1"/>
        <v>〇</v>
      </c>
      <c r="DF34" s="11" t="str">
        <f t="shared" si="2"/>
        <v>〇</v>
      </c>
      <c r="DG34" s="11" t="str">
        <f t="shared" si="3"/>
        <v>〇</v>
      </c>
    </row>
    <row r="35" spans="1:111" s="11" customFormat="1" ht="26.1" customHeight="1" x14ac:dyDescent="0.2">
      <c r="A35" s="142"/>
      <c r="B35" s="143"/>
      <c r="C35" s="143"/>
      <c r="D35" s="143"/>
      <c r="E35" s="143"/>
      <c r="F35" s="144"/>
      <c r="G35" s="142"/>
      <c r="H35" s="143"/>
      <c r="I35" s="143"/>
      <c r="J35" s="143"/>
      <c r="K35" s="143"/>
      <c r="L35" s="143"/>
      <c r="M35" s="143"/>
      <c r="N35" s="143"/>
      <c r="O35" s="143"/>
      <c r="P35" s="143"/>
      <c r="Q35" s="143"/>
      <c r="R35" s="143"/>
      <c r="S35" s="143"/>
      <c r="T35" s="143"/>
      <c r="U35" s="143"/>
      <c r="V35" s="136"/>
      <c r="W35" s="137"/>
      <c r="X35" s="137"/>
      <c r="Y35" s="137"/>
      <c r="Z35" s="137"/>
      <c r="AA35" s="137"/>
      <c r="AB35" s="137"/>
      <c r="AC35" s="137"/>
      <c r="AD35" s="138"/>
      <c r="AE35" s="139"/>
      <c r="AF35" s="140"/>
      <c r="AG35" s="140"/>
      <c r="AH35" s="140"/>
      <c r="AI35" s="140"/>
      <c r="AJ35" s="141"/>
      <c r="AK35" s="18"/>
      <c r="AL35" s="24"/>
      <c r="AM35" s="24"/>
      <c r="AN35" s="24"/>
      <c r="AO35" s="24"/>
      <c r="AP35" s="24"/>
      <c r="AQ35" s="24"/>
      <c r="AR35" s="24"/>
      <c r="AS35" s="24"/>
      <c r="DD35" s="11" t="str">
        <f t="shared" si="0"/>
        <v>〇</v>
      </c>
      <c r="DE35" s="11" t="str">
        <f t="shared" si="1"/>
        <v>〇</v>
      </c>
      <c r="DF35" s="11" t="str">
        <f t="shared" si="2"/>
        <v>〇</v>
      </c>
      <c r="DG35" s="11" t="str">
        <f t="shared" si="3"/>
        <v>〇</v>
      </c>
    </row>
    <row r="36" spans="1:111" s="11" customFormat="1" ht="20.100000000000001" customHeight="1" x14ac:dyDescent="0.2">
      <c r="A36" s="150" t="s">
        <v>14</v>
      </c>
      <c r="B36" s="151"/>
      <c r="C36" s="151"/>
      <c r="D36" s="151"/>
      <c r="E36" s="151"/>
      <c r="F36" s="151"/>
      <c r="G36" s="151"/>
      <c r="H36" s="151"/>
      <c r="I36" s="151"/>
      <c r="J36" s="151"/>
      <c r="K36" s="151"/>
      <c r="L36" s="151"/>
      <c r="M36" s="151"/>
      <c r="N36" s="151"/>
      <c r="O36" s="151"/>
      <c r="P36" s="151"/>
      <c r="Q36" s="151"/>
      <c r="R36" s="151"/>
      <c r="S36" s="151"/>
      <c r="T36" s="151"/>
      <c r="U36" s="151"/>
      <c r="V36" s="151"/>
      <c r="W36" s="151"/>
      <c r="X36" s="151"/>
      <c r="Y36" s="151"/>
      <c r="Z36" s="151"/>
      <c r="AA36" s="151"/>
      <c r="AB36" s="151"/>
      <c r="AC36" s="151"/>
      <c r="AD36" s="152"/>
      <c r="AE36" s="156">
        <f>ExpenseCategoryList!K$2</f>
        <v>0</v>
      </c>
      <c r="AF36" s="157"/>
      <c r="AG36" s="157"/>
      <c r="AH36" s="157"/>
      <c r="AI36" s="157"/>
      <c r="AJ36" s="158"/>
      <c r="AK36" s="13"/>
      <c r="AL36" s="19"/>
      <c r="AM36" s="20" t="s">
        <v>15</v>
      </c>
      <c r="AN36" s="83" t="s">
        <v>16</v>
      </c>
      <c r="AO36" s="83" t="s">
        <v>17</v>
      </c>
      <c r="AP36" s="24" t="s">
        <v>18</v>
      </c>
      <c r="AQ36" s="24"/>
      <c r="AR36" s="25"/>
      <c r="AS36" s="24"/>
    </row>
    <row r="37" spans="1:111" s="11" customFormat="1" ht="29.1" customHeight="1" x14ac:dyDescent="0.2">
      <c r="A37" s="182" t="s">
        <v>19</v>
      </c>
      <c r="B37" s="183"/>
      <c r="C37" s="183"/>
      <c r="D37" s="183"/>
      <c r="E37" s="183"/>
      <c r="F37" s="183"/>
      <c r="G37" s="183"/>
      <c r="H37" s="183"/>
      <c r="I37" s="183"/>
      <c r="J37" s="183"/>
      <c r="K37" s="183"/>
      <c r="L37" s="183"/>
      <c r="M37" s="183"/>
      <c r="N37" s="183"/>
      <c r="O37" s="183"/>
      <c r="P37" s="183"/>
      <c r="Q37" s="183"/>
      <c r="R37" s="183"/>
      <c r="S37" s="183"/>
      <c r="T37" s="183"/>
      <c r="U37" s="183"/>
      <c r="V37" s="183"/>
      <c r="W37" s="183"/>
      <c r="X37" s="183"/>
      <c r="Y37" s="183"/>
      <c r="Z37" s="183"/>
      <c r="AA37" s="183"/>
      <c r="AB37" s="183"/>
      <c r="AC37" s="183"/>
      <c r="AD37" s="184"/>
      <c r="AE37" s="223"/>
      <c r="AF37" s="224"/>
      <c r="AG37" s="224"/>
      <c r="AH37" s="224"/>
      <c r="AI37" s="224"/>
      <c r="AJ37" s="225"/>
      <c r="AK37" s="13"/>
      <c r="AL37" s="19"/>
      <c r="AM37" s="22" t="str">
        <f>ExpenseCategoryList!E29</f>
        <v>×</v>
      </c>
      <c r="AN37" s="101">
        <f>IF(AP37=AR37,ExpenseCategoryList!I14,"")</f>
        <v>0</v>
      </c>
      <c r="AO37" s="23" t="str">
        <f>ExpenseCategoryList!J38</f>
        <v/>
      </c>
      <c r="AP37" s="44">
        <f>ExpenseCategoryList!I29</f>
        <v>0</v>
      </c>
      <c r="AQ37" s="26" t="s">
        <v>20</v>
      </c>
      <c r="AR37" s="44">
        <f>ExpenseCategoryList!G29</f>
        <v>0</v>
      </c>
      <c r="AS37" s="24"/>
    </row>
    <row r="38" spans="1:111" s="11" customFormat="1" ht="20.100000000000001" customHeight="1" x14ac:dyDescent="0.2">
      <c r="A38" s="150" t="s">
        <v>21</v>
      </c>
      <c r="B38" s="151"/>
      <c r="C38" s="151"/>
      <c r="D38" s="151"/>
      <c r="E38" s="151"/>
      <c r="F38" s="151"/>
      <c r="G38" s="151"/>
      <c r="H38" s="151"/>
      <c r="I38" s="151"/>
      <c r="J38" s="151"/>
      <c r="K38" s="151"/>
      <c r="L38" s="151"/>
      <c r="M38" s="151"/>
      <c r="N38" s="151"/>
      <c r="O38" s="151"/>
      <c r="P38" s="151"/>
      <c r="Q38" s="151"/>
      <c r="R38" s="151"/>
      <c r="S38" s="151"/>
      <c r="T38" s="151"/>
      <c r="U38" s="151"/>
      <c r="V38" s="151"/>
      <c r="W38" s="151"/>
      <c r="X38" s="151"/>
      <c r="Y38" s="151"/>
      <c r="Z38" s="151"/>
      <c r="AA38" s="151"/>
      <c r="AB38" s="151"/>
      <c r="AC38" s="151"/>
      <c r="AD38" s="152"/>
      <c r="AE38" s="156">
        <f>ExpenseCategoryList!$Q$2</f>
        <v>0</v>
      </c>
      <c r="AF38" s="157"/>
      <c r="AG38" s="157"/>
      <c r="AH38" s="157"/>
      <c r="AI38" s="157"/>
      <c r="AJ38" s="158"/>
      <c r="AK38" s="13"/>
      <c r="AL38" s="19"/>
      <c r="AM38" s="45"/>
      <c r="AN38" s="45"/>
      <c r="AO38" s="45"/>
      <c r="AP38" s="46"/>
      <c r="AQ38" s="46"/>
      <c r="AR38" s="46"/>
      <c r="AS38" s="24"/>
    </row>
    <row r="39" spans="1:111" s="11" customFormat="1" ht="29.1" customHeight="1" x14ac:dyDescent="0.2">
      <c r="A39" s="182" t="s">
        <v>22</v>
      </c>
      <c r="B39" s="183"/>
      <c r="C39" s="183"/>
      <c r="D39" s="183"/>
      <c r="E39" s="183"/>
      <c r="F39" s="183"/>
      <c r="G39" s="183"/>
      <c r="H39" s="183"/>
      <c r="I39" s="183"/>
      <c r="J39" s="183"/>
      <c r="K39" s="183"/>
      <c r="L39" s="183"/>
      <c r="M39" s="183"/>
      <c r="N39" s="183"/>
      <c r="O39" s="183"/>
      <c r="P39" s="183"/>
      <c r="Q39" s="183"/>
      <c r="R39" s="183"/>
      <c r="S39" s="183"/>
      <c r="T39" s="183"/>
      <c r="U39" s="183"/>
      <c r="V39" s="183"/>
      <c r="W39" s="183"/>
      <c r="X39" s="183"/>
      <c r="Y39" s="183"/>
      <c r="Z39" s="183"/>
      <c r="AA39" s="183"/>
      <c r="AB39" s="183"/>
      <c r="AC39" s="183"/>
      <c r="AD39" s="184"/>
      <c r="AE39" s="191">
        <f>ExpenseCategoryList!H40</f>
        <v>0</v>
      </c>
      <c r="AF39" s="192"/>
      <c r="AG39" s="192"/>
      <c r="AH39" s="192"/>
      <c r="AI39" s="192"/>
      <c r="AJ39" s="193"/>
      <c r="AK39" s="13"/>
      <c r="AL39" s="19"/>
      <c r="AM39" s="47" t="str">
        <f>ExpenseCategoryList!E31</f>
        <v>〇</v>
      </c>
      <c r="AN39" s="101">
        <f>IF(AP37=AR37,ExpenseCategoryList!I18,"")</f>
        <v>0</v>
      </c>
      <c r="AO39" s="48" t="str">
        <f>ExpenseCategoryList!J40</f>
        <v/>
      </c>
      <c r="AP39" s="84"/>
      <c r="AQ39" s="49"/>
      <c r="AR39" s="84"/>
      <c r="AS39" s="24"/>
    </row>
    <row r="40" spans="1:111" ht="19.5" customHeight="1" x14ac:dyDescent="0.2">
      <c r="A40" s="150" t="s">
        <v>23</v>
      </c>
      <c r="B40" s="151"/>
      <c r="C40" s="151"/>
      <c r="D40" s="151"/>
      <c r="E40" s="151"/>
      <c r="F40" s="151"/>
      <c r="G40" s="151"/>
      <c r="H40" s="151"/>
      <c r="I40" s="151"/>
      <c r="J40" s="151"/>
      <c r="K40" s="151"/>
      <c r="L40" s="151"/>
      <c r="M40" s="151"/>
      <c r="N40" s="151"/>
      <c r="O40" s="151"/>
      <c r="P40" s="151"/>
      <c r="Q40" s="151"/>
      <c r="R40" s="151"/>
      <c r="S40" s="151"/>
      <c r="T40" s="151"/>
      <c r="U40" s="151"/>
      <c r="V40" s="151"/>
      <c r="W40" s="151"/>
      <c r="X40" s="151"/>
      <c r="Y40" s="151"/>
      <c r="Z40" s="151"/>
      <c r="AA40" s="151"/>
      <c r="AB40" s="151"/>
      <c r="AC40" s="151"/>
      <c r="AD40" s="152"/>
      <c r="AE40" s="156">
        <f>ExpenseCategoryList!$D$2</f>
        <v>0</v>
      </c>
      <c r="AF40" s="157"/>
      <c r="AG40" s="157"/>
      <c r="AH40" s="157"/>
      <c r="AI40" s="157"/>
      <c r="AJ40" s="158"/>
      <c r="AK40" s="13"/>
      <c r="AL40" s="19"/>
      <c r="AM40" s="45"/>
      <c r="AN40" s="45"/>
      <c r="AO40" s="45"/>
      <c r="AP40" s="50"/>
      <c r="AQ40" s="50"/>
      <c r="AR40" s="50"/>
    </row>
    <row r="41" spans="1:111" ht="19.5" customHeight="1" x14ac:dyDescent="0.2">
      <c r="A41" s="150" t="s">
        <v>24</v>
      </c>
      <c r="B41" s="151"/>
      <c r="C41" s="151"/>
      <c r="D41" s="151"/>
      <c r="E41" s="151"/>
      <c r="F41" s="151"/>
      <c r="G41" s="151"/>
      <c r="H41" s="151"/>
      <c r="I41" s="151"/>
      <c r="J41" s="151"/>
      <c r="K41" s="151"/>
      <c r="L41" s="151"/>
      <c r="M41" s="151"/>
      <c r="N41" s="151"/>
      <c r="O41" s="151"/>
      <c r="P41" s="151"/>
      <c r="Q41" s="151"/>
      <c r="R41" s="151"/>
      <c r="S41" s="151"/>
      <c r="T41" s="151"/>
      <c r="U41" s="151"/>
      <c r="V41" s="151"/>
      <c r="W41" s="151"/>
      <c r="X41" s="151"/>
      <c r="Y41" s="151"/>
      <c r="Z41" s="151"/>
      <c r="AA41" s="151"/>
      <c r="AB41" s="151"/>
      <c r="AC41" s="151"/>
      <c r="AD41" s="152"/>
      <c r="AE41" s="153">
        <f>ExpenseCategoryList!J20</f>
        <v>0</v>
      </c>
      <c r="AF41" s="154"/>
      <c r="AG41" s="154"/>
      <c r="AH41" s="154"/>
      <c r="AI41" s="154"/>
      <c r="AJ41" s="155"/>
      <c r="AK41" s="100" t="str">
        <f>ExpenseCategoryList!E46</f>
        <v/>
      </c>
      <c r="AL41" s="19"/>
      <c r="AM41" s="47" t="str">
        <f>ExpenseCategoryList!E33</f>
        <v>〇</v>
      </c>
      <c r="AN41" s="101">
        <f>IF(AP37=AR37,ExpenseCategoryList!I22,"")</f>
        <v>0</v>
      </c>
      <c r="AO41" s="83" t="s">
        <v>25</v>
      </c>
      <c r="AP41" s="84"/>
      <c r="AQ41" s="51"/>
      <c r="AR41" s="84"/>
      <c r="AS41" s="25"/>
    </row>
    <row r="42" spans="1:111" ht="19.5" customHeight="1" x14ac:dyDescent="0.2">
      <c r="A42" s="217" t="s">
        <v>26</v>
      </c>
      <c r="B42" s="217"/>
      <c r="C42" s="217"/>
      <c r="D42" s="217"/>
      <c r="E42" s="217"/>
      <c r="F42" s="217"/>
      <c r="G42" s="217"/>
      <c r="H42" s="217"/>
      <c r="I42" s="217"/>
      <c r="J42" s="217"/>
      <c r="K42" s="217"/>
      <c r="L42" s="217"/>
      <c r="M42" s="217"/>
      <c r="N42" s="217"/>
      <c r="O42" s="217"/>
      <c r="P42" s="217"/>
      <c r="Q42" s="217"/>
      <c r="R42" s="217"/>
      <c r="S42" s="217"/>
      <c r="T42" s="217"/>
      <c r="U42" s="217"/>
      <c r="V42" s="217"/>
      <c r="W42" s="217"/>
      <c r="X42" s="217"/>
      <c r="Y42" s="217"/>
      <c r="Z42" s="217"/>
      <c r="AA42" s="217"/>
      <c r="AB42" s="217"/>
      <c r="AC42" s="217"/>
      <c r="AD42" s="217"/>
      <c r="AE42" s="194" t="str">
        <f>ExpenseCategoryList!$R$2</f>
        <v>いいえ</v>
      </c>
      <c r="AF42" s="194"/>
      <c r="AG42" s="194"/>
      <c r="AH42" s="194"/>
      <c r="AI42" s="194"/>
      <c r="AJ42" s="194"/>
      <c r="AM42" s="47" t="str">
        <f>ExpenseCategoryList!E34</f>
        <v>×</v>
      </c>
      <c r="AN42" s="48"/>
      <c r="AO42" s="48" t="str">
        <f>ExpenseCategoryList!J42</f>
        <v/>
      </c>
      <c r="AP42" s="48"/>
      <c r="AQ42" s="48"/>
      <c r="AR42" s="48"/>
      <c r="AS42" s="21"/>
    </row>
    <row r="43" spans="1:111" ht="17.100000000000001" customHeight="1" x14ac:dyDescent="0.2">
      <c r="A43" s="195" t="s">
        <v>27</v>
      </c>
      <c r="B43" s="195"/>
      <c r="C43" s="195"/>
      <c r="D43" s="195"/>
      <c r="E43" s="195"/>
      <c r="F43" s="195"/>
      <c r="G43" s="195"/>
      <c r="H43" s="195"/>
      <c r="I43" s="195"/>
      <c r="J43" s="195"/>
      <c r="K43" s="195"/>
      <c r="L43" s="195"/>
      <c r="M43" s="195"/>
      <c r="N43" s="195"/>
      <c r="O43" s="195"/>
      <c r="P43" s="195"/>
      <c r="Q43" s="195"/>
      <c r="R43" s="195"/>
      <c r="S43" s="195"/>
      <c r="T43" s="195"/>
      <c r="U43" s="195"/>
      <c r="V43" s="195"/>
      <c r="W43" s="195"/>
      <c r="X43" s="195"/>
      <c r="Y43" s="195"/>
      <c r="Z43" s="195"/>
      <c r="AA43" s="195"/>
      <c r="AB43" s="195"/>
      <c r="AC43" s="195"/>
      <c r="AD43" s="195"/>
      <c r="AE43" s="195"/>
      <c r="AF43" s="195"/>
      <c r="AG43" s="195"/>
      <c r="AH43" s="195"/>
      <c r="AI43" s="195"/>
      <c r="AJ43" s="195"/>
      <c r="AK43" s="195"/>
      <c r="AL43" s="4"/>
      <c r="AM43" s="52"/>
      <c r="AN43" s="52"/>
      <c r="AO43" s="50"/>
      <c r="AQ43" s="126"/>
      <c r="AR43" s="50"/>
    </row>
    <row r="44" spans="1:111" ht="17.100000000000001" customHeight="1" x14ac:dyDescent="0.2">
      <c r="A44" s="195" t="s">
        <v>28</v>
      </c>
      <c r="B44" s="195"/>
      <c r="C44" s="195"/>
      <c r="D44" s="195"/>
      <c r="E44" s="195"/>
      <c r="F44" s="195"/>
      <c r="G44" s="195"/>
      <c r="H44" s="195"/>
      <c r="I44" s="195"/>
      <c r="J44" s="195"/>
      <c r="K44" s="195"/>
      <c r="L44" s="195"/>
      <c r="M44" s="195"/>
      <c r="N44" s="195"/>
      <c r="O44" s="195"/>
      <c r="P44" s="195"/>
      <c r="Q44" s="195"/>
      <c r="R44" s="195"/>
      <c r="S44" s="195"/>
      <c r="T44" s="195"/>
      <c r="U44" s="195"/>
      <c r="V44" s="195"/>
      <c r="W44" s="195"/>
      <c r="X44" s="195"/>
      <c r="Y44" s="195"/>
      <c r="Z44" s="195"/>
      <c r="AA44" s="195"/>
      <c r="AB44" s="195"/>
      <c r="AC44" s="195"/>
      <c r="AD44" s="195"/>
      <c r="AE44" s="195"/>
      <c r="AF44" s="195"/>
      <c r="AG44" s="195"/>
      <c r="AH44" s="195"/>
      <c r="AI44" s="195"/>
      <c r="AJ44" s="195"/>
      <c r="AK44" s="195"/>
      <c r="AL44" s="4"/>
      <c r="AM44" s="102" t="s">
        <v>29</v>
      </c>
      <c r="AN44" s="166" t="str">
        <f xml:space="preserve"> ExpenseCategoryList!E38</f>
        <v>選択してください</v>
      </c>
      <c r="AO44" s="166"/>
      <c r="AP44" s="103" t="s">
        <v>30</v>
      </c>
      <c r="AQ44" s="167" t="str">
        <f xml:space="preserve"> ExpenseCategoryList!E40</f>
        <v>選択してください</v>
      </c>
      <c r="AR44" s="167"/>
      <c r="AS44" s="167"/>
    </row>
    <row r="45" spans="1:111" ht="17.100000000000001" customHeight="1" x14ac:dyDescent="0.2">
      <c r="A45" s="222" t="s">
        <v>31</v>
      </c>
      <c r="B45" s="222"/>
      <c r="C45" s="222"/>
      <c r="D45" s="222"/>
      <c r="E45" s="222"/>
      <c r="F45" s="222"/>
      <c r="G45" s="222"/>
      <c r="H45" s="222"/>
      <c r="I45" s="222"/>
      <c r="J45" s="222"/>
      <c r="K45" s="222"/>
      <c r="L45" s="222"/>
      <c r="M45" s="222"/>
      <c r="N45" s="222"/>
      <c r="O45" s="222"/>
      <c r="P45" s="222"/>
      <c r="Q45" s="222"/>
      <c r="R45" s="222"/>
      <c r="S45" s="222"/>
      <c r="T45" s="222"/>
      <c r="U45" s="222"/>
      <c r="V45" s="222"/>
      <c r="W45" s="222"/>
      <c r="X45" s="222"/>
      <c r="Y45" s="222"/>
      <c r="Z45" s="222"/>
      <c r="AA45" s="222"/>
      <c r="AB45" s="222"/>
      <c r="AC45" s="222"/>
      <c r="AD45" s="222"/>
      <c r="AE45" s="222"/>
      <c r="AF45" s="222"/>
      <c r="AG45" s="222"/>
      <c r="AH45" s="222"/>
      <c r="AI45" s="222"/>
      <c r="AJ45" s="222"/>
      <c r="AK45" s="222"/>
      <c r="AL45" s="15"/>
      <c r="AM45" s="160"/>
      <c r="AN45" s="160"/>
      <c r="AO45" s="160"/>
      <c r="AP45" s="160"/>
      <c r="AQ45" s="160"/>
      <c r="AR45" s="160"/>
      <c r="AS45" s="160"/>
      <c r="AT45" s="94"/>
      <c r="AU45" s="94"/>
      <c r="AV45" s="94"/>
      <c r="AW45" s="94"/>
      <c r="AX45" s="94"/>
      <c r="AY45" s="94"/>
      <c r="AZ45" s="94"/>
      <c r="BA45" s="94"/>
      <c r="BB45" s="94"/>
      <c r="BC45" s="94"/>
      <c r="BD45" s="94"/>
      <c r="BE45" s="94"/>
      <c r="BF45" s="94"/>
      <c r="BG45" s="94"/>
      <c r="BH45" s="94"/>
      <c r="BI45" s="94"/>
      <c r="BJ45" s="94"/>
      <c r="BK45" s="94"/>
      <c r="BL45" s="94"/>
      <c r="BM45" s="94"/>
      <c r="BN45" s="94"/>
      <c r="BO45" s="94"/>
      <c r="BP45" s="94"/>
    </row>
    <row r="46" spans="1:111" ht="17.100000000000001" customHeight="1" x14ac:dyDescent="0.2">
      <c r="A46" s="222" t="s">
        <v>32</v>
      </c>
      <c r="B46" s="222"/>
      <c r="C46" s="222"/>
      <c r="D46" s="222"/>
      <c r="E46" s="222"/>
      <c r="F46" s="222"/>
      <c r="G46" s="222"/>
      <c r="H46" s="222"/>
      <c r="I46" s="222"/>
      <c r="J46" s="222"/>
      <c r="K46" s="222"/>
      <c r="L46" s="222"/>
      <c r="M46" s="222"/>
      <c r="N46" s="222"/>
      <c r="O46" s="222"/>
      <c r="P46" s="222"/>
      <c r="Q46" s="222"/>
      <c r="R46" s="222"/>
      <c r="S46" s="222"/>
      <c r="T46" s="222"/>
      <c r="U46" s="222"/>
      <c r="V46" s="222"/>
      <c r="W46" s="222"/>
      <c r="X46" s="222"/>
      <c r="Y46" s="222"/>
      <c r="Z46" s="222"/>
      <c r="AA46" s="222"/>
      <c r="AB46" s="222"/>
      <c r="AC46" s="222"/>
      <c r="AD46" s="222"/>
      <c r="AE46" s="222"/>
      <c r="AF46" s="222"/>
      <c r="AG46" s="222"/>
      <c r="AH46" s="222"/>
      <c r="AI46" s="222"/>
      <c r="AJ46" s="222"/>
      <c r="AK46" s="222"/>
      <c r="AL46" s="15"/>
      <c r="AM46" s="160" t="str">
        <f>ExpenseCategoryList!E48 &amp; ExpenseCategoryList!E49</f>
        <v/>
      </c>
      <c r="AN46" s="160"/>
      <c r="AO46" s="160"/>
      <c r="AP46" s="160"/>
      <c r="AQ46" s="160"/>
      <c r="AR46" s="160"/>
      <c r="AS46" s="160"/>
      <c r="AT46" s="94"/>
      <c r="AU46" s="94"/>
      <c r="AV46" s="94"/>
      <c r="AW46" s="94"/>
      <c r="AX46" s="94"/>
      <c r="AY46" s="94"/>
      <c r="AZ46" s="94"/>
      <c r="BA46" s="94"/>
      <c r="BB46" s="94"/>
      <c r="BC46" s="94"/>
      <c r="BD46" s="94"/>
      <c r="BE46" s="94"/>
      <c r="BF46" s="94"/>
      <c r="BG46" s="94"/>
      <c r="BH46" s="94"/>
      <c r="BI46" s="94"/>
      <c r="BJ46" s="94"/>
      <c r="BK46" s="94"/>
      <c r="BL46" s="94"/>
      <c r="BM46" s="94"/>
      <c r="BN46" s="94"/>
      <c r="BO46" s="94"/>
      <c r="BP46" s="94"/>
    </row>
    <row r="47" spans="1:111" ht="30" customHeight="1" x14ac:dyDescent="0.2">
      <c r="A47" s="221" t="s">
        <v>33</v>
      </c>
      <c r="B47" s="221"/>
      <c r="C47" s="221"/>
      <c r="D47" s="221"/>
      <c r="E47" s="221"/>
      <c r="F47" s="221"/>
      <c r="G47" s="221"/>
      <c r="H47" s="221"/>
      <c r="I47" s="221"/>
      <c r="J47" s="221"/>
      <c r="K47" s="221"/>
      <c r="L47" s="221"/>
      <c r="M47" s="221"/>
      <c r="N47" s="221"/>
      <c r="O47" s="221"/>
      <c r="P47" s="221"/>
      <c r="Q47" s="221"/>
      <c r="R47" s="221"/>
      <c r="S47" s="221"/>
      <c r="T47" s="221"/>
      <c r="U47" s="221"/>
      <c r="V47" s="221"/>
      <c r="W47" s="221"/>
      <c r="X47" s="221"/>
      <c r="Y47" s="221"/>
      <c r="Z47" s="221"/>
      <c r="AA47" s="221"/>
      <c r="AB47" s="221"/>
      <c r="AC47" s="221"/>
      <c r="AD47" s="221"/>
      <c r="AE47" s="221"/>
      <c r="AF47" s="221"/>
      <c r="AG47" s="221"/>
      <c r="AH47" s="221"/>
      <c r="AI47" s="221"/>
      <c r="AJ47" s="221"/>
      <c r="AK47" s="221"/>
      <c r="AL47" s="116"/>
      <c r="AM47" s="159"/>
      <c r="AN47" s="159"/>
      <c r="AO47" s="159"/>
      <c r="AP47" s="159"/>
      <c r="AQ47" s="159"/>
      <c r="AR47" s="159"/>
      <c r="AS47" s="159"/>
    </row>
    <row r="48" spans="1:111" ht="33" customHeight="1" x14ac:dyDescent="0.2">
      <c r="A48" s="219" t="s">
        <v>34</v>
      </c>
      <c r="B48" s="220"/>
      <c r="C48" s="220"/>
      <c r="D48" s="220"/>
      <c r="E48" s="220"/>
      <c r="F48" s="220"/>
      <c r="G48" s="220"/>
      <c r="H48" s="220"/>
      <c r="I48" s="220"/>
      <c r="J48" s="220"/>
      <c r="K48" s="220"/>
      <c r="L48" s="220"/>
      <c r="M48" s="220"/>
      <c r="N48" s="220"/>
      <c r="O48" s="220"/>
      <c r="P48" s="220"/>
      <c r="Q48" s="220"/>
      <c r="R48" s="220"/>
      <c r="S48" s="220"/>
      <c r="T48" s="220"/>
      <c r="U48" s="220"/>
      <c r="V48" s="220"/>
      <c r="W48" s="220"/>
      <c r="X48" s="220"/>
      <c r="Y48" s="220"/>
      <c r="Z48" s="220"/>
      <c r="AA48" s="220"/>
      <c r="AB48" s="220"/>
      <c r="AC48" s="220"/>
      <c r="AD48" s="220"/>
      <c r="AE48" s="220"/>
      <c r="AF48" s="220"/>
      <c r="AG48" s="220"/>
      <c r="AH48" s="220"/>
      <c r="AI48" s="220"/>
      <c r="AJ48" s="220"/>
      <c r="AK48" s="220"/>
      <c r="AL48" s="16"/>
      <c r="AM48" t="s">
        <v>35</v>
      </c>
    </row>
    <row r="49" spans="1:39" x14ac:dyDescent="0.2">
      <c r="A49" s="5"/>
      <c r="AK49" s="14"/>
      <c r="AM49" t="s">
        <v>36</v>
      </c>
    </row>
    <row r="50" spans="1:39" ht="19.5" customHeight="1" x14ac:dyDescent="0.2">
      <c r="A50" s="5" t="s">
        <v>37</v>
      </c>
      <c r="AM50" t="s">
        <v>38</v>
      </c>
    </row>
    <row r="51" spans="1:39" ht="39" customHeight="1" x14ac:dyDescent="0.2">
      <c r="A51" s="180" t="s">
        <v>39</v>
      </c>
      <c r="B51" s="181"/>
      <c r="C51" s="181"/>
      <c r="D51" s="181"/>
      <c r="E51" s="181"/>
      <c r="F51" s="181"/>
      <c r="G51" s="182" t="s">
        <v>40</v>
      </c>
      <c r="H51" s="183"/>
      <c r="I51" s="183"/>
      <c r="J51" s="183"/>
      <c r="K51" s="183"/>
      <c r="L51" s="184"/>
      <c r="M51" s="182" t="s">
        <v>41</v>
      </c>
      <c r="N51" s="183"/>
      <c r="O51" s="183"/>
      <c r="P51" s="183"/>
      <c r="Q51" s="184"/>
      <c r="T51" s="180" t="s">
        <v>39</v>
      </c>
      <c r="U51" s="180"/>
      <c r="V51" s="180"/>
      <c r="W51" s="180"/>
      <c r="X51" s="180"/>
      <c r="Y51" s="180"/>
      <c r="Z51" s="180"/>
      <c r="AA51" s="185" t="s">
        <v>40</v>
      </c>
      <c r="AB51" s="186"/>
      <c r="AC51" s="186"/>
      <c r="AD51" s="186"/>
      <c r="AE51" s="187"/>
      <c r="AF51" s="188" t="s">
        <v>41</v>
      </c>
      <c r="AG51" s="188"/>
      <c r="AH51" s="188"/>
      <c r="AI51" s="188"/>
      <c r="AJ51" s="188"/>
      <c r="AM51" t="s">
        <v>42</v>
      </c>
    </row>
    <row r="52" spans="1:39" ht="19.5" customHeight="1" x14ac:dyDescent="0.2">
      <c r="A52" s="168" t="s">
        <v>43</v>
      </c>
      <c r="B52" s="169"/>
      <c r="C52" s="169"/>
      <c r="D52" s="169"/>
      <c r="E52" s="169"/>
      <c r="F52" s="169"/>
      <c r="G52" s="139">
        <v>0</v>
      </c>
      <c r="H52" s="140"/>
      <c r="I52" s="140"/>
      <c r="J52" s="140"/>
      <c r="K52" s="140"/>
      <c r="L52" s="141"/>
      <c r="M52" s="173"/>
      <c r="N52" s="174"/>
      <c r="O52" s="174"/>
      <c r="P52" s="174"/>
      <c r="Q52" s="175"/>
      <c r="T52" s="168" t="s">
        <v>44</v>
      </c>
      <c r="U52" s="169"/>
      <c r="V52" s="169"/>
      <c r="W52" s="169"/>
      <c r="X52" s="169"/>
      <c r="Y52" s="169"/>
      <c r="Z52" s="169"/>
      <c r="AA52" s="176">
        <v>0</v>
      </c>
      <c r="AB52" s="177"/>
      <c r="AC52" s="177"/>
      <c r="AD52" s="177"/>
      <c r="AE52" s="178"/>
      <c r="AF52" s="179"/>
      <c r="AG52" s="179"/>
      <c r="AH52" s="179"/>
      <c r="AI52" s="179"/>
      <c r="AJ52" s="179"/>
      <c r="AK52" s="13"/>
    </row>
    <row r="53" spans="1:39" ht="39" customHeight="1" x14ac:dyDescent="0.2">
      <c r="A53" s="190" t="s">
        <v>45</v>
      </c>
      <c r="B53" s="169"/>
      <c r="C53" s="169"/>
      <c r="D53" s="169"/>
      <c r="E53" s="169"/>
      <c r="F53" s="169"/>
      <c r="G53" s="139">
        <f>AA52+AA53+AA54</f>
        <v>0</v>
      </c>
      <c r="H53" s="140"/>
      <c r="I53" s="140"/>
      <c r="J53" s="140"/>
      <c r="K53" s="140"/>
      <c r="L53" s="141"/>
      <c r="M53" s="173"/>
      <c r="N53" s="174"/>
      <c r="O53" s="174"/>
      <c r="P53" s="174"/>
      <c r="Q53" s="175"/>
      <c r="T53" s="168" t="s">
        <v>46</v>
      </c>
      <c r="U53" s="169"/>
      <c r="V53" s="169"/>
      <c r="W53" s="169"/>
      <c r="X53" s="169"/>
      <c r="Y53" s="169"/>
      <c r="Z53" s="169"/>
      <c r="AA53" s="176">
        <v>0</v>
      </c>
      <c r="AB53" s="177"/>
      <c r="AC53" s="177"/>
      <c r="AD53" s="177"/>
      <c r="AE53" s="178"/>
      <c r="AF53" s="189"/>
      <c r="AG53" s="189"/>
      <c r="AH53" s="189"/>
      <c r="AI53" s="189"/>
      <c r="AJ53" s="189"/>
      <c r="AK53" s="13"/>
    </row>
    <row r="54" spans="1:39" ht="39" customHeight="1" x14ac:dyDescent="0.2">
      <c r="A54" s="168" t="s">
        <v>47</v>
      </c>
      <c r="B54" s="169"/>
      <c r="C54" s="169"/>
      <c r="D54" s="169"/>
      <c r="E54" s="169"/>
      <c r="F54" s="169"/>
      <c r="G54" s="139">
        <v>0</v>
      </c>
      <c r="H54" s="140"/>
      <c r="I54" s="140"/>
      <c r="J54" s="140"/>
      <c r="K54" s="140"/>
      <c r="L54" s="141"/>
      <c r="M54" s="189"/>
      <c r="N54" s="189"/>
      <c r="O54" s="189"/>
      <c r="P54" s="189"/>
      <c r="Q54" s="189"/>
      <c r="T54" s="168" t="s">
        <v>48</v>
      </c>
      <c r="U54" s="169"/>
      <c r="V54" s="169"/>
      <c r="W54" s="169"/>
      <c r="X54" s="169"/>
      <c r="Y54" s="169"/>
      <c r="Z54" s="169"/>
      <c r="AA54" s="176">
        <v>0</v>
      </c>
      <c r="AB54" s="177"/>
      <c r="AC54" s="177"/>
      <c r="AD54" s="177"/>
      <c r="AE54" s="178"/>
      <c r="AF54" s="189"/>
      <c r="AG54" s="189"/>
      <c r="AH54" s="189"/>
      <c r="AI54" s="189"/>
      <c r="AJ54" s="189"/>
      <c r="AK54" s="13"/>
    </row>
    <row r="55" spans="1:39" ht="19.5" customHeight="1" x14ac:dyDescent="0.2">
      <c r="A55" s="168" t="s">
        <v>49</v>
      </c>
      <c r="B55" s="169"/>
      <c r="C55" s="169"/>
      <c r="D55" s="169"/>
      <c r="E55" s="169"/>
      <c r="F55" s="169"/>
      <c r="G55" s="139">
        <v>0</v>
      </c>
      <c r="H55" s="140"/>
      <c r="I55" s="140"/>
      <c r="J55" s="140"/>
      <c r="K55" s="140"/>
      <c r="L55" s="141"/>
      <c r="M55" s="214"/>
      <c r="N55" s="215"/>
      <c r="O55" s="215"/>
      <c r="P55" s="215"/>
      <c r="Q55" s="216"/>
      <c r="AJ55" s="121"/>
      <c r="AM55" s="20" t="s">
        <v>15</v>
      </c>
    </row>
    <row r="56" spans="1:39" ht="39" customHeight="1" x14ac:dyDescent="0.2">
      <c r="A56" s="168" t="s">
        <v>50</v>
      </c>
      <c r="B56" s="169"/>
      <c r="C56" s="169"/>
      <c r="D56" s="169"/>
      <c r="E56" s="169"/>
      <c r="F56" s="169"/>
      <c r="G56" s="170">
        <f>G52+G53+G54+G55</f>
        <v>0</v>
      </c>
      <c r="H56" s="171"/>
      <c r="I56" s="171"/>
      <c r="J56" s="171"/>
      <c r="K56" s="171"/>
      <c r="L56" s="172"/>
      <c r="M56" s="173"/>
      <c r="N56" s="174"/>
      <c r="O56" s="174"/>
      <c r="P56" s="174"/>
      <c r="Q56" s="175"/>
      <c r="AM56" s="47" t="str">
        <f>ExpenseCategoryList!D57</f>
        <v>〇</v>
      </c>
    </row>
    <row r="57" spans="1:39" ht="17.100000000000001" customHeight="1" x14ac:dyDescent="0.2">
      <c r="A57" s="128" t="s">
        <v>51</v>
      </c>
      <c r="B57" s="129"/>
      <c r="C57" s="129"/>
      <c r="D57" s="129"/>
      <c r="E57" s="129"/>
      <c r="F57" s="129"/>
      <c r="G57" s="129"/>
      <c r="H57" s="129"/>
      <c r="I57" s="129"/>
      <c r="J57" s="129"/>
      <c r="K57" s="129"/>
      <c r="L57" s="129"/>
      <c r="M57" s="129"/>
      <c r="N57" s="129"/>
      <c r="O57" s="129"/>
      <c r="P57" s="129"/>
      <c r="Q57" s="129"/>
      <c r="R57" s="129"/>
      <c r="S57" s="129"/>
      <c r="T57" s="129"/>
      <c r="U57" s="129"/>
      <c r="V57" s="129"/>
      <c r="W57" s="129"/>
      <c r="X57" s="129"/>
      <c r="Y57" s="129"/>
      <c r="Z57" s="129"/>
      <c r="AA57" s="129"/>
      <c r="AB57" s="129"/>
      <c r="AC57" s="129"/>
      <c r="AD57" s="129"/>
      <c r="AE57" s="129"/>
      <c r="AF57" s="129"/>
      <c r="AG57" s="129"/>
      <c r="AH57" s="129"/>
      <c r="AI57" s="129"/>
      <c r="AJ57" s="129"/>
      <c r="AK57" s="129"/>
    </row>
    <row r="58" spans="1:39" ht="17.100000000000001" customHeight="1" x14ac:dyDescent="0.2">
      <c r="A58" s="128" t="s">
        <v>52</v>
      </c>
      <c r="B58" s="129"/>
      <c r="C58" s="129"/>
      <c r="D58" s="129"/>
      <c r="E58" s="129"/>
      <c r="F58" s="129"/>
      <c r="G58" s="129"/>
      <c r="H58" s="129"/>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c r="AI58" s="129"/>
      <c r="AJ58" s="129"/>
      <c r="AK58" s="129"/>
      <c r="AM58" t="s">
        <v>53</v>
      </c>
    </row>
    <row r="59" spans="1:39" ht="17.100000000000001" customHeight="1" x14ac:dyDescent="0.2">
      <c r="A59" s="128" t="s">
        <v>54</v>
      </c>
      <c r="B59" s="129"/>
      <c r="C59" s="129"/>
      <c r="D59" s="129"/>
      <c r="E59" s="129"/>
      <c r="F59" s="129"/>
      <c r="G59" s="129"/>
      <c r="H59" s="129"/>
      <c r="I59" s="129"/>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c r="AI59" s="129"/>
      <c r="AJ59" s="129"/>
      <c r="AK59" s="129"/>
      <c r="AM59" t="s">
        <v>55</v>
      </c>
    </row>
    <row r="60" spans="1:39" x14ac:dyDescent="0.2">
      <c r="A60" s="128"/>
      <c r="B60" s="129"/>
      <c r="C60" s="129"/>
      <c r="D60" s="129"/>
      <c r="E60" s="129"/>
      <c r="F60" s="129"/>
      <c r="G60" s="129"/>
      <c r="H60" s="129"/>
      <c r="I60" s="129"/>
      <c r="J60" s="129"/>
      <c r="K60" s="129"/>
      <c r="L60" s="129"/>
      <c r="M60" s="129"/>
      <c r="N60" s="129"/>
      <c r="O60" s="129"/>
      <c r="P60" s="129"/>
      <c r="Q60" s="129"/>
      <c r="R60" s="129"/>
      <c r="S60" s="129"/>
      <c r="T60" s="129"/>
      <c r="U60" s="129"/>
      <c r="V60" s="129"/>
      <c r="W60" s="129"/>
      <c r="X60" s="129"/>
      <c r="Y60" s="129"/>
      <c r="Z60" s="129"/>
      <c r="AA60" s="129"/>
      <c r="AB60" s="129"/>
      <c r="AC60" s="129"/>
      <c r="AD60" s="129"/>
      <c r="AE60" s="129"/>
      <c r="AF60" s="129"/>
      <c r="AG60" s="129"/>
      <c r="AH60" s="129"/>
      <c r="AI60" s="129"/>
      <c r="AJ60" s="129"/>
      <c r="AK60" s="129"/>
      <c r="AM60" t="s">
        <v>56</v>
      </c>
    </row>
    <row r="61" spans="1:39" ht="17.100000000000001" customHeight="1" x14ac:dyDescent="0.2">
      <c r="A61" s="128" t="s">
        <v>57</v>
      </c>
      <c r="B61" s="129"/>
      <c r="C61" s="129"/>
      <c r="D61" s="129"/>
      <c r="E61" s="129"/>
      <c r="F61" s="129"/>
      <c r="G61" s="129"/>
      <c r="H61" s="129"/>
      <c r="I61" s="129"/>
      <c r="J61" s="129"/>
      <c r="K61" s="129"/>
      <c r="L61" s="129"/>
      <c r="M61" s="129"/>
      <c r="N61" s="129"/>
      <c r="O61" s="129"/>
      <c r="P61" s="129"/>
      <c r="Q61" s="129"/>
      <c r="R61" s="129"/>
      <c r="S61" s="129"/>
      <c r="T61" s="129"/>
      <c r="U61" s="129"/>
      <c r="V61" s="129"/>
      <c r="W61" s="129"/>
      <c r="X61" s="129"/>
      <c r="Y61" s="129"/>
      <c r="Z61" s="129"/>
      <c r="AA61" s="129"/>
      <c r="AB61" s="129"/>
      <c r="AC61" s="129"/>
      <c r="AD61" s="129"/>
      <c r="AE61" s="129"/>
      <c r="AF61" s="129"/>
      <c r="AG61" s="129"/>
      <c r="AH61" s="129"/>
      <c r="AI61" s="129"/>
      <c r="AJ61" s="129"/>
      <c r="AK61" s="129"/>
      <c r="AM61" t="s">
        <v>58</v>
      </c>
    </row>
    <row r="62" spans="1:39" ht="16.95" customHeight="1" x14ac:dyDescent="0.2">
      <c r="A62" s="218" t="s">
        <v>59</v>
      </c>
      <c r="B62" s="218"/>
      <c r="C62" s="218"/>
      <c r="D62" s="218"/>
      <c r="E62" s="218"/>
      <c r="F62" s="218"/>
      <c r="G62" s="218"/>
      <c r="H62" s="218"/>
      <c r="I62" s="218"/>
      <c r="J62" s="218"/>
      <c r="K62" s="218"/>
      <c r="L62" s="218"/>
      <c r="M62" s="218"/>
      <c r="N62" s="218"/>
      <c r="O62" s="218"/>
      <c r="P62" s="218"/>
      <c r="Q62" s="218"/>
      <c r="R62" s="218"/>
      <c r="S62" s="218"/>
      <c r="T62" s="218"/>
      <c r="U62" s="218"/>
      <c r="V62" s="218"/>
      <c r="W62" s="218"/>
      <c r="X62" s="218"/>
      <c r="Y62" s="218"/>
      <c r="Z62" s="218"/>
      <c r="AA62" s="218"/>
      <c r="AB62" s="218"/>
      <c r="AC62" s="218"/>
      <c r="AD62" s="218"/>
      <c r="AE62" s="218"/>
      <c r="AF62" s="218"/>
      <c r="AG62" s="218"/>
      <c r="AH62" s="218"/>
      <c r="AI62" s="218"/>
      <c r="AJ62" s="218"/>
      <c r="AK62" s="218"/>
      <c r="AL62" s="116"/>
      <c r="AM62" t="s">
        <v>60</v>
      </c>
    </row>
    <row r="63" spans="1:39" ht="36.6" customHeight="1" x14ac:dyDescent="0.2">
      <c r="A63" s="218" t="s">
        <v>160</v>
      </c>
      <c r="B63" s="218"/>
      <c r="C63" s="218"/>
      <c r="D63" s="218"/>
      <c r="E63" s="218"/>
      <c r="F63" s="218"/>
      <c r="G63" s="218"/>
      <c r="H63" s="218"/>
      <c r="I63" s="218"/>
      <c r="J63" s="218"/>
      <c r="K63" s="218"/>
      <c r="L63" s="218"/>
      <c r="M63" s="218"/>
      <c r="N63" s="218"/>
      <c r="O63" s="218"/>
      <c r="P63" s="218"/>
      <c r="Q63" s="218"/>
      <c r="R63" s="218"/>
      <c r="S63" s="218"/>
      <c r="T63" s="218"/>
      <c r="U63" s="218"/>
      <c r="V63" s="218"/>
      <c r="W63" s="218"/>
      <c r="X63" s="218"/>
      <c r="Y63" s="218"/>
      <c r="Z63" s="218"/>
      <c r="AA63" s="218"/>
      <c r="AB63" s="218"/>
      <c r="AC63" s="218"/>
      <c r="AD63" s="218"/>
      <c r="AE63" s="218"/>
      <c r="AF63" s="218"/>
      <c r="AG63" s="218"/>
      <c r="AH63" s="218"/>
      <c r="AI63" s="218"/>
      <c r="AJ63" s="218"/>
      <c r="AK63" s="218"/>
      <c r="AL63" s="116"/>
      <c r="AM63" t="s">
        <v>61</v>
      </c>
    </row>
    <row r="64" spans="1:39" ht="40.950000000000003" customHeight="1" x14ac:dyDescent="0.2">
      <c r="A64" s="218" t="s">
        <v>161</v>
      </c>
      <c r="B64" s="218"/>
      <c r="C64" s="218"/>
      <c r="D64" s="218"/>
      <c r="E64" s="218"/>
      <c r="F64" s="218"/>
      <c r="G64" s="218"/>
      <c r="H64" s="218"/>
      <c r="I64" s="218"/>
      <c r="J64" s="218"/>
      <c r="K64" s="218"/>
      <c r="L64" s="218"/>
      <c r="M64" s="218"/>
      <c r="N64" s="218"/>
      <c r="O64" s="218"/>
      <c r="P64" s="218"/>
      <c r="Q64" s="218"/>
      <c r="R64" s="218"/>
      <c r="S64" s="218"/>
      <c r="T64" s="218"/>
      <c r="U64" s="218"/>
      <c r="V64" s="218"/>
      <c r="W64" s="218"/>
      <c r="X64" s="218"/>
      <c r="Y64" s="218"/>
      <c r="Z64" s="218"/>
      <c r="AA64" s="218"/>
      <c r="AB64" s="218"/>
      <c r="AC64" s="218"/>
      <c r="AD64" s="218"/>
      <c r="AE64" s="218"/>
      <c r="AF64" s="218"/>
      <c r="AG64" s="218"/>
      <c r="AH64" s="218"/>
      <c r="AI64" s="218"/>
      <c r="AJ64" s="218"/>
      <c r="AK64" s="218"/>
      <c r="AL64" s="116"/>
      <c r="AM64" t="s">
        <v>62</v>
      </c>
    </row>
    <row r="65" spans="1:39" ht="36" customHeight="1" x14ac:dyDescent="0.2">
      <c r="A65" s="218" t="s">
        <v>63</v>
      </c>
      <c r="B65" s="218"/>
      <c r="C65" s="218"/>
      <c r="D65" s="218"/>
      <c r="E65" s="218"/>
      <c r="F65" s="218"/>
      <c r="G65" s="218"/>
      <c r="H65" s="218"/>
      <c r="I65" s="218"/>
      <c r="J65" s="218"/>
      <c r="K65" s="218"/>
      <c r="L65" s="218"/>
      <c r="M65" s="218"/>
      <c r="N65" s="218"/>
      <c r="O65" s="218"/>
      <c r="P65" s="218"/>
      <c r="Q65" s="218"/>
      <c r="R65" s="218"/>
      <c r="S65" s="218"/>
      <c r="T65" s="218"/>
      <c r="U65" s="218"/>
      <c r="V65" s="218"/>
      <c r="W65" s="218"/>
      <c r="X65" s="218"/>
      <c r="Y65" s="218"/>
      <c r="Z65" s="218"/>
      <c r="AA65" s="218"/>
      <c r="AB65" s="218"/>
      <c r="AC65" s="218"/>
      <c r="AD65" s="218"/>
      <c r="AE65" s="218"/>
      <c r="AF65" s="218"/>
      <c r="AG65" s="218"/>
      <c r="AH65" s="218"/>
      <c r="AI65" s="218"/>
      <c r="AJ65" s="218"/>
      <c r="AK65" s="218"/>
      <c r="AL65" s="116"/>
      <c r="AM65" t="s">
        <v>64</v>
      </c>
    </row>
    <row r="66" spans="1:39" ht="36" customHeight="1" x14ac:dyDescent="0.2">
      <c r="A66" s="218" t="s">
        <v>65</v>
      </c>
      <c r="B66" s="218"/>
      <c r="C66" s="218"/>
      <c r="D66" s="218"/>
      <c r="E66" s="218"/>
      <c r="F66" s="218"/>
      <c r="G66" s="218"/>
      <c r="H66" s="218"/>
      <c r="I66" s="218"/>
      <c r="J66" s="218"/>
      <c r="K66" s="218"/>
      <c r="L66" s="218"/>
      <c r="M66" s="218"/>
      <c r="N66" s="218"/>
      <c r="O66" s="218"/>
      <c r="P66" s="218"/>
      <c r="Q66" s="218"/>
      <c r="R66" s="218"/>
      <c r="S66" s="218"/>
      <c r="T66" s="218"/>
      <c r="U66" s="218"/>
      <c r="V66" s="218"/>
      <c r="W66" s="218"/>
      <c r="X66" s="218"/>
      <c r="Y66" s="218"/>
      <c r="Z66" s="218"/>
      <c r="AA66" s="218"/>
      <c r="AB66" s="218"/>
      <c r="AC66" s="218"/>
      <c r="AD66" s="218"/>
      <c r="AE66" s="218"/>
      <c r="AF66" s="218"/>
      <c r="AG66" s="218"/>
      <c r="AH66" s="218"/>
      <c r="AI66" s="218"/>
      <c r="AJ66" s="218"/>
      <c r="AK66" s="218"/>
      <c r="AL66" s="116"/>
      <c r="AM66" t="s">
        <v>62</v>
      </c>
    </row>
    <row r="67" spans="1:39" ht="17.100000000000001" customHeight="1" x14ac:dyDescent="0.2">
      <c r="A67" s="128" t="s">
        <v>66</v>
      </c>
      <c r="B67" s="129"/>
      <c r="C67" s="129"/>
      <c r="D67" s="129"/>
      <c r="E67" s="129"/>
      <c r="F67" s="129"/>
      <c r="G67" s="129"/>
      <c r="H67" s="129"/>
      <c r="I67" s="129"/>
      <c r="J67" s="129"/>
      <c r="K67" s="129"/>
      <c r="L67" s="129"/>
      <c r="M67" s="129"/>
      <c r="N67" s="129"/>
      <c r="O67" s="129"/>
      <c r="P67" s="129"/>
      <c r="Q67" s="129"/>
      <c r="R67" s="129"/>
      <c r="S67" s="129"/>
      <c r="T67" s="129"/>
      <c r="U67" s="129"/>
      <c r="V67" s="129"/>
      <c r="W67" s="129"/>
      <c r="X67" s="129"/>
      <c r="Y67" s="129"/>
      <c r="Z67" s="129"/>
      <c r="AA67" s="129"/>
      <c r="AB67" s="129"/>
      <c r="AC67" s="129"/>
      <c r="AD67" s="129"/>
      <c r="AE67" s="129"/>
      <c r="AF67" s="129"/>
      <c r="AG67" s="129"/>
      <c r="AH67" s="129"/>
      <c r="AI67" s="129"/>
      <c r="AJ67" s="129"/>
      <c r="AK67" s="129"/>
      <c r="AM67" t="s">
        <v>67</v>
      </c>
    </row>
    <row r="68" spans="1:39" ht="19.5" customHeight="1" x14ac:dyDescent="0.2">
      <c r="A68" s="125" t="s">
        <v>68</v>
      </c>
      <c r="B68" s="6"/>
      <c r="C68" s="6"/>
      <c r="D68" s="6"/>
      <c r="E68" s="6"/>
      <c r="F68" s="6"/>
      <c r="G68" s="7"/>
      <c r="H68" s="6"/>
      <c r="I68" s="6"/>
      <c r="J68" s="6"/>
      <c r="K68" s="6"/>
      <c r="L68" s="8"/>
      <c r="M68" s="6"/>
      <c r="N68" s="6"/>
      <c r="O68" s="6"/>
      <c r="P68" s="6"/>
      <c r="AM68" t="s">
        <v>69</v>
      </c>
    </row>
    <row r="69" spans="1:39" ht="10.35" customHeight="1" x14ac:dyDescent="0.2">
      <c r="A69" s="9"/>
    </row>
    <row r="70" spans="1:39" ht="13.35" customHeight="1" x14ac:dyDescent="0.2">
      <c r="AM70" s="127"/>
    </row>
    <row r="71" spans="1:39" ht="13.35" customHeight="1" x14ac:dyDescent="0.2">
      <c r="AM71" s="127"/>
    </row>
  </sheetData>
  <sheetProtection formatRows="0" insertRows="0" deleteRows="0" selectLockedCells="1"/>
  <dataConsolidate/>
  <mergeCells count="221">
    <mergeCell ref="A66:AK66"/>
    <mergeCell ref="A65:AK65"/>
    <mergeCell ref="A64:AK64"/>
    <mergeCell ref="A63:AK63"/>
    <mergeCell ref="A62:AK62"/>
    <mergeCell ref="A48:AK48"/>
    <mergeCell ref="AE9:AJ9"/>
    <mergeCell ref="A9:F9"/>
    <mergeCell ref="A8:F8"/>
    <mergeCell ref="G8:U8"/>
    <mergeCell ref="G9:U9"/>
    <mergeCell ref="V8:AD8"/>
    <mergeCell ref="V9:AD9"/>
    <mergeCell ref="A44:AK44"/>
    <mergeCell ref="A47:AK47"/>
    <mergeCell ref="A38:AD38"/>
    <mergeCell ref="A39:AD39"/>
    <mergeCell ref="A37:AD37"/>
    <mergeCell ref="A40:AD40"/>
    <mergeCell ref="AE40:AJ40"/>
    <mergeCell ref="A46:AK46"/>
    <mergeCell ref="A45:AK45"/>
    <mergeCell ref="AE37:AJ37"/>
    <mergeCell ref="AE38:AJ38"/>
    <mergeCell ref="AE39:AJ39"/>
    <mergeCell ref="AE42:AJ42"/>
    <mergeCell ref="A43:AK43"/>
    <mergeCell ref="A4:F5"/>
    <mergeCell ref="G4:U5"/>
    <mergeCell ref="V4:AD5"/>
    <mergeCell ref="AE4:AJ4"/>
    <mergeCell ref="AE5:AJ5"/>
    <mergeCell ref="A55:F55"/>
    <mergeCell ref="G55:L55"/>
    <mergeCell ref="M55:Q55"/>
    <mergeCell ref="M54:Q54"/>
    <mergeCell ref="T54:Z54"/>
    <mergeCell ref="AA54:AE54"/>
    <mergeCell ref="AE8:AJ8"/>
    <mergeCell ref="A42:AD42"/>
    <mergeCell ref="A6:F6"/>
    <mergeCell ref="G6:U6"/>
    <mergeCell ref="V6:AD6"/>
    <mergeCell ref="AE6:AJ6"/>
    <mergeCell ref="A7:F7"/>
    <mergeCell ref="G7:U7"/>
    <mergeCell ref="V7:AD7"/>
    <mergeCell ref="AE7:AJ7"/>
    <mergeCell ref="A56:F56"/>
    <mergeCell ref="G56:L56"/>
    <mergeCell ref="M56:Q56"/>
    <mergeCell ref="AA52:AE52"/>
    <mergeCell ref="AF52:AJ52"/>
    <mergeCell ref="A51:F51"/>
    <mergeCell ref="G51:L51"/>
    <mergeCell ref="M51:Q51"/>
    <mergeCell ref="T51:Z51"/>
    <mergeCell ref="AA51:AE51"/>
    <mergeCell ref="M52:Q52"/>
    <mergeCell ref="T52:Z52"/>
    <mergeCell ref="AF51:AJ51"/>
    <mergeCell ref="G52:L52"/>
    <mergeCell ref="A52:F52"/>
    <mergeCell ref="AF54:AJ54"/>
    <mergeCell ref="A53:F53"/>
    <mergeCell ref="G53:L53"/>
    <mergeCell ref="M53:Q53"/>
    <mergeCell ref="T53:Z53"/>
    <mergeCell ref="AA53:AE53"/>
    <mergeCell ref="AF53:AJ53"/>
    <mergeCell ref="A54:F54"/>
    <mergeCell ref="G54:L54"/>
    <mergeCell ref="AM47:AS47"/>
    <mergeCell ref="AM45:AS45"/>
    <mergeCell ref="AM2:AN2"/>
    <mergeCell ref="AM3:AN3"/>
    <mergeCell ref="AL5:AS5"/>
    <mergeCell ref="AL6:AS6"/>
    <mergeCell ref="AL7:AS7"/>
    <mergeCell ref="AL9:AS9"/>
    <mergeCell ref="AM46:AS46"/>
    <mergeCell ref="AN4:AS4"/>
    <mergeCell ref="AN44:AO44"/>
    <mergeCell ref="AQ44:AS44"/>
    <mergeCell ref="AL10:AS10"/>
    <mergeCell ref="AL14:AS14"/>
    <mergeCell ref="AL13:AS13"/>
    <mergeCell ref="AL16:AS16"/>
    <mergeCell ref="A35:F35"/>
    <mergeCell ref="G35:U35"/>
    <mergeCell ref="V35:AD35"/>
    <mergeCell ref="AE35:AJ35"/>
    <mergeCell ref="A41:AD41"/>
    <mergeCell ref="AE41:AJ41"/>
    <mergeCell ref="A36:AD36"/>
    <mergeCell ref="AE36:AJ36"/>
    <mergeCell ref="A10:F10"/>
    <mergeCell ref="G10:U10"/>
    <mergeCell ref="V10:AD10"/>
    <mergeCell ref="AE10:AJ10"/>
    <mergeCell ref="A14:F14"/>
    <mergeCell ref="G14:U14"/>
    <mergeCell ref="V14:AD14"/>
    <mergeCell ref="AE14:AJ14"/>
    <mergeCell ref="A13:F13"/>
    <mergeCell ref="G13:U13"/>
    <mergeCell ref="V13:AD13"/>
    <mergeCell ref="AE13:AJ13"/>
    <mergeCell ref="A16:F16"/>
    <mergeCell ref="G16:U16"/>
    <mergeCell ref="V16:AD16"/>
    <mergeCell ref="AE16:AJ16"/>
    <mergeCell ref="U2:Y2"/>
    <mergeCell ref="AP2:AW2"/>
    <mergeCell ref="AP3:AW3"/>
    <mergeCell ref="A12:F12"/>
    <mergeCell ref="G12:U12"/>
    <mergeCell ref="V12:AD12"/>
    <mergeCell ref="AE12:AJ12"/>
    <mergeCell ref="AL12:AS12"/>
    <mergeCell ref="A11:F11"/>
    <mergeCell ref="G11:U11"/>
    <mergeCell ref="V11:AD11"/>
    <mergeCell ref="AE11:AJ11"/>
    <mergeCell ref="AL11:AS11"/>
    <mergeCell ref="Z2:AJ2"/>
    <mergeCell ref="A15:F15"/>
    <mergeCell ref="G15:U15"/>
    <mergeCell ref="V15:AD15"/>
    <mergeCell ref="AE15:AJ15"/>
    <mergeCell ref="AL15:AS15"/>
    <mergeCell ref="A18:F18"/>
    <mergeCell ref="G18:U18"/>
    <mergeCell ref="V18:AD18"/>
    <mergeCell ref="AE18:AJ18"/>
    <mergeCell ref="AL18:AS18"/>
    <mergeCell ref="A17:F17"/>
    <mergeCell ref="G17:U17"/>
    <mergeCell ref="V17:AD17"/>
    <mergeCell ref="AE17:AJ17"/>
    <mergeCell ref="AL17:AS17"/>
    <mergeCell ref="AE31:AJ31"/>
    <mergeCell ref="AL31:AS31"/>
    <mergeCell ref="A30:F30"/>
    <mergeCell ref="G30:U30"/>
    <mergeCell ref="V30:AD30"/>
    <mergeCell ref="AE30:AJ30"/>
    <mergeCell ref="AL30:AS30"/>
    <mergeCell ref="A19:F19"/>
    <mergeCell ref="G19:U19"/>
    <mergeCell ref="V19:AD19"/>
    <mergeCell ref="AE19:AJ19"/>
    <mergeCell ref="AL19:AS19"/>
    <mergeCell ref="AL25:AS25"/>
    <mergeCell ref="A29:F29"/>
    <mergeCell ref="G29:U29"/>
    <mergeCell ref="V29:AD29"/>
    <mergeCell ref="AE29:AJ29"/>
    <mergeCell ref="AL29:AS29"/>
    <mergeCell ref="G26:U26"/>
    <mergeCell ref="V26:AD26"/>
    <mergeCell ref="AE26:AJ26"/>
    <mergeCell ref="AL26:AS26"/>
    <mergeCell ref="A25:F25"/>
    <mergeCell ref="G25:U25"/>
    <mergeCell ref="A34:F34"/>
    <mergeCell ref="G34:U34"/>
    <mergeCell ref="V34:AD34"/>
    <mergeCell ref="AE34:AJ34"/>
    <mergeCell ref="AL34:AS34"/>
    <mergeCell ref="A33:F33"/>
    <mergeCell ref="G33:U33"/>
    <mergeCell ref="V33:AD33"/>
    <mergeCell ref="AE33:AJ33"/>
    <mergeCell ref="AL33:AS33"/>
    <mergeCell ref="A32:F32"/>
    <mergeCell ref="G32:U32"/>
    <mergeCell ref="V32:AD32"/>
    <mergeCell ref="AE32:AJ32"/>
    <mergeCell ref="AL32:AS32"/>
    <mergeCell ref="A31:F31"/>
    <mergeCell ref="G31:U31"/>
    <mergeCell ref="V31:AD31"/>
    <mergeCell ref="A20:F20"/>
    <mergeCell ref="G20:U20"/>
    <mergeCell ref="V20:AD20"/>
    <mergeCell ref="AE20:AJ20"/>
    <mergeCell ref="AL20:AS20"/>
    <mergeCell ref="A28:F28"/>
    <mergeCell ref="G28:U28"/>
    <mergeCell ref="V28:AD28"/>
    <mergeCell ref="AE28:AJ28"/>
    <mergeCell ref="AL28:AS28"/>
    <mergeCell ref="A27:F27"/>
    <mergeCell ref="G27:U27"/>
    <mergeCell ref="V27:AD27"/>
    <mergeCell ref="AE27:AJ27"/>
    <mergeCell ref="AL27:AS27"/>
    <mergeCell ref="A26:F26"/>
    <mergeCell ref="V25:AD25"/>
    <mergeCell ref="AE25:AJ25"/>
    <mergeCell ref="A22:F22"/>
    <mergeCell ref="G22:U22"/>
    <mergeCell ref="V22:AD22"/>
    <mergeCell ref="AE22:AJ22"/>
    <mergeCell ref="AL22:AS22"/>
    <mergeCell ref="A21:F21"/>
    <mergeCell ref="G21:U21"/>
    <mergeCell ref="V21:AD21"/>
    <mergeCell ref="AE21:AJ21"/>
    <mergeCell ref="AL21:AS21"/>
    <mergeCell ref="A24:F24"/>
    <mergeCell ref="G24:U24"/>
    <mergeCell ref="V24:AD24"/>
    <mergeCell ref="AE24:AJ24"/>
    <mergeCell ref="AL24:AS24"/>
    <mergeCell ref="A23:F23"/>
    <mergeCell ref="G23:U23"/>
    <mergeCell ref="V23:AD23"/>
    <mergeCell ref="AE23:AJ23"/>
    <mergeCell ref="AL23:AS23"/>
  </mergeCells>
  <phoneticPr fontId="8"/>
  <conditionalFormatting sqref="A6:A39">
    <cfRule type="expression" dxfId="24" priority="5">
      <formula>$DD6="×"</formula>
    </cfRule>
  </conditionalFormatting>
  <conditionalFormatting sqref="G6:G35">
    <cfRule type="expression" dxfId="23" priority="4">
      <formula>$DE6="×"</formula>
    </cfRule>
  </conditionalFormatting>
  <conditionalFormatting sqref="G52">
    <cfRule type="expression" dxfId="22" priority="373">
      <formula>OR(AE40&lt;&gt;G56,$G$52="")</formula>
    </cfRule>
  </conditionalFormatting>
  <conditionalFormatting sqref="G54">
    <cfRule type="expression" dxfId="21" priority="217">
      <formula>OR(AE40&lt;&gt;$G$56,$G$54="")</formula>
    </cfRule>
  </conditionalFormatting>
  <conditionalFormatting sqref="G55">
    <cfRule type="expression" dxfId="20" priority="374">
      <formula>OR(AE40&lt;&gt;G56,$G$55="")</formula>
    </cfRule>
  </conditionalFormatting>
  <conditionalFormatting sqref="M54">
    <cfRule type="expression" dxfId="19" priority="143">
      <formula>AND($G$54&gt;0,$M$54="")</formula>
    </cfRule>
  </conditionalFormatting>
  <conditionalFormatting sqref="M55">
    <cfRule type="expression" dxfId="18" priority="145">
      <formula>AND($G$55&gt;0,$M$55="")</formula>
    </cfRule>
  </conditionalFormatting>
  <conditionalFormatting sqref="V6:V35">
    <cfRule type="expression" dxfId="17" priority="2">
      <formula>$DF6="×"</formula>
    </cfRule>
  </conditionalFormatting>
  <conditionalFormatting sqref="Z2 AJ2">
    <cfRule type="expression" dxfId="16" priority="126">
      <formula>$Z$2=""</formula>
    </cfRule>
  </conditionalFormatting>
  <conditionalFormatting sqref="AA52">
    <cfRule type="expression" dxfId="15" priority="232">
      <formula>OR($AE$41&lt;&gt;$G$53,$AA$52="")</formula>
    </cfRule>
  </conditionalFormatting>
  <conditionalFormatting sqref="AA53">
    <cfRule type="expression" dxfId="14" priority="213">
      <formula>OR($AE$41&lt;&gt;$G$53,$AA$53="")</formula>
    </cfRule>
  </conditionalFormatting>
  <conditionalFormatting sqref="AA54">
    <cfRule type="expression" dxfId="13" priority="212">
      <formula>OR($AE$41&lt;&gt;$G$53,$AA$54="")</formula>
    </cfRule>
  </conditionalFormatting>
  <conditionalFormatting sqref="AE5:AJ5">
    <cfRule type="expression" dxfId="11" priority="198">
      <formula>AND($AE$5&lt;&gt;"（税込）", $AE$5&lt;&gt;"（税抜）")</formula>
    </cfRule>
  </conditionalFormatting>
  <conditionalFormatting sqref="AE6:AJ35">
    <cfRule type="expression" dxfId="10" priority="1">
      <formula>$DG6="×"</formula>
    </cfRule>
  </conditionalFormatting>
  <conditionalFormatting sqref="AE37:AJ37">
    <cfRule type="expression" dxfId="9" priority="158">
      <formula>$AM$37="×"</formula>
    </cfRule>
  </conditionalFormatting>
  <conditionalFormatting sqref="AE39:AJ39">
    <cfRule type="expression" dxfId="8" priority="157">
      <formula>$AM$39="×"</formula>
    </cfRule>
  </conditionalFormatting>
  <conditionalFormatting sqref="AE41:AJ41">
    <cfRule type="expression" dxfId="7" priority="156">
      <formula>$AM$41="×"</formula>
    </cfRule>
  </conditionalFormatting>
  <conditionalFormatting sqref="AE42:AJ42">
    <cfRule type="expression" dxfId="6" priority="154">
      <formula>$AE$42="いいえ"</formula>
    </cfRule>
  </conditionalFormatting>
  <conditionalFormatting sqref="AF53">
    <cfRule type="expression" dxfId="5" priority="211">
      <formula>AND($AA$53&gt;0,$AF$53="")</formula>
    </cfRule>
  </conditionalFormatting>
  <conditionalFormatting sqref="AF54">
    <cfRule type="expression" dxfId="4" priority="210">
      <formula>AND($AA$54&gt;0,$AF$54="")</formula>
    </cfRule>
  </conditionalFormatting>
  <conditionalFormatting sqref="AM45:AM46">
    <cfRule type="expression" dxfId="3" priority="136">
      <formula>$DD45="×"</formula>
    </cfRule>
  </conditionalFormatting>
  <conditionalFormatting sqref="AM47">
    <cfRule type="expression" dxfId="2" priority="142">
      <formula>$DD47="×"</formula>
    </cfRule>
  </conditionalFormatting>
  <conditionalFormatting sqref="AO2">
    <cfRule type="expression" dxfId="1" priority="129">
      <formula>$AO$2=""</formula>
    </cfRule>
  </conditionalFormatting>
  <dataValidations count="6">
    <dataValidation type="list" allowBlank="1" showInputMessage="1" sqref="AE5:AJ5" xr:uid="{00000000-0002-0000-0000-000000000000}">
      <formula1>"　,（税抜）,（税込）"</formula1>
    </dataValidation>
    <dataValidation type="whole" operator="greaterThanOrEqual" allowBlank="1" showInputMessage="1" showErrorMessage="1" sqref="G54:L55 AA53:AE54 G52:L52 AE6:AE39" xr:uid="{00000000-0002-0000-0000-000002000000}">
      <formula1>0</formula1>
    </dataValidation>
    <dataValidation allowBlank="1" showInputMessage="1" showErrorMessage="1" promptTitle="自動判定されます" prompt="計算式が入力してありますので自動判定されます" sqref="AM37:AO37 AN42:AR42 AM41:AM42 AM39:AO39 AN41 AM56" xr:uid="{00000000-0002-0000-0000-000003000000}"/>
    <dataValidation type="whole" imeMode="disabled" operator="greaterThanOrEqual" allowBlank="1" showInputMessage="1" showErrorMessage="1" sqref="AA52:AE52" xr:uid="{00000000-0002-0000-0000-000004000000}">
      <formula1>0</formula1>
    </dataValidation>
    <dataValidation type="list" allowBlank="1" showInputMessage="1" showErrorMessage="1" sqref="AO2" xr:uid="{00000000-0002-0000-0000-000005000000}">
      <formula1>"定額,３分の２以内"</formula1>
    </dataValidation>
    <dataValidation type="list" allowBlank="1" showInputMessage="1" showErrorMessage="1" sqref="AO3" xr:uid="{00000000-0002-0000-0000-000006000000}">
      <formula1>"200万円(直接被害)"</formula1>
    </dataValidation>
  </dataValidations>
  <printOptions horizontalCentered="1"/>
  <pageMargins left="0.31496062992125984" right="0.31496062992125984" top="0.39370078740157483" bottom="0.39370078740157483" header="0.11811023622047245" footer="0.11811023622047245"/>
  <pageSetup paperSize="9" scale="85" orientation="portrait" r:id="rId1"/>
  <headerFooter differentFirst="1"/>
  <rowBreaks count="1" manualBreakCount="1">
    <brk id="35" max="36" man="1"/>
  </rowBreaks>
  <drawing r:id="rId2"/>
  <extLst>
    <ext xmlns:x14="http://schemas.microsoft.com/office/spreadsheetml/2009/9/main" uri="{78C0D931-6437-407d-A8EE-F0AAD7539E65}">
      <x14:conditionalFormattings>
        <x14:conditionalFormatting xmlns:xm="http://schemas.microsoft.com/office/excel/2006/main">
          <x14:cfRule type="expression" priority="3" id="{7D432B25-659E-4458-B747-BB632D58917D}">
            <xm:f>AND(A6="⑨設備処分費",ExpenseCategoryList!$U$2="×")</xm:f>
            <x14:dxf>
              <fill>
                <patternFill>
                  <bgColor rgb="FFFF0000"/>
                </patternFill>
              </fill>
            </x14:dxf>
          </x14:cfRule>
          <xm:sqref>AE6:AE35</xm:sqref>
        </x14:conditionalFormatting>
        <x14:conditionalFormatting xmlns:xm="http://schemas.microsoft.com/office/excel/2006/main">
          <x14:cfRule type="expression" priority="128" id="{96DF65BA-194E-469F-B709-C805A290DE28}">
            <xm:f>ExpenseCategoryList!$X$2="×"</xm:f>
            <x14:dxf>
              <fill>
                <patternFill>
                  <fgColor auto="1"/>
                  <bgColor rgb="FFFF0000"/>
                </patternFill>
              </fill>
            </x14:dxf>
          </x14:cfRule>
          <xm:sqref>AO3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7000000}">
          <x14:formula1>
            <xm:f>ExpenseCategoryList!$B$2:$B$12</xm:f>
          </x14:formula1>
          <xm:sqref>A6:F35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ExpenseCategoryListSheet"/>
  <dimension ref="A1:X60"/>
  <sheetViews>
    <sheetView workbookViewId="0"/>
  </sheetViews>
  <sheetFormatPr defaultRowHeight="13.2" x14ac:dyDescent="0.2"/>
  <cols>
    <col min="1" max="1" width="3.33203125" customWidth="1"/>
    <col min="2" max="2" width="15.33203125" customWidth="1"/>
    <col min="3" max="3" width="9.6640625" customWidth="1"/>
    <col min="4" max="4" width="18" bestFit="1" customWidth="1"/>
    <col min="5" max="5" width="10.33203125" customWidth="1"/>
    <col min="6" max="6" width="17.6640625" customWidth="1"/>
    <col min="7" max="7" width="18.33203125" bestFit="1" customWidth="1"/>
    <col min="8" max="8" width="20" customWidth="1"/>
    <col min="9" max="9" width="19.33203125" customWidth="1"/>
    <col min="10" max="10" width="17.88671875" customWidth="1"/>
    <col min="11" max="11" width="18" customWidth="1"/>
    <col min="12" max="12" width="19.109375" customWidth="1"/>
    <col min="13" max="13" width="13.33203125" customWidth="1"/>
    <col min="14" max="14" width="20.33203125" customWidth="1"/>
    <col min="15" max="15" width="11.109375" customWidth="1"/>
    <col min="16" max="17" width="16.109375" customWidth="1"/>
    <col min="18" max="18" width="13.88671875" customWidth="1"/>
    <col min="19" max="24" width="12.33203125" customWidth="1"/>
  </cols>
  <sheetData>
    <row r="1" spans="1:24" s="43" customFormat="1" ht="53.1" customHeight="1" x14ac:dyDescent="0.2">
      <c r="A1" s="17" t="s">
        <v>70</v>
      </c>
      <c r="B1" s="17" t="s">
        <v>71</v>
      </c>
      <c r="C1" s="17" t="s">
        <v>72</v>
      </c>
      <c r="D1" s="17" t="s">
        <v>73</v>
      </c>
      <c r="E1" s="118" t="s">
        <v>74</v>
      </c>
      <c r="F1" s="17" t="s">
        <v>75</v>
      </c>
      <c r="G1" s="17" t="s">
        <v>76</v>
      </c>
      <c r="H1" s="41" t="s">
        <v>77</v>
      </c>
      <c r="I1" s="17" t="s">
        <v>78</v>
      </c>
      <c r="J1" s="17" t="s">
        <v>79</v>
      </c>
      <c r="K1" s="17" t="s">
        <v>80</v>
      </c>
      <c r="L1" s="17" t="s">
        <v>81</v>
      </c>
      <c r="M1" s="17" t="s">
        <v>82</v>
      </c>
      <c r="N1" s="17" t="s">
        <v>83</v>
      </c>
      <c r="O1" s="17" t="s">
        <v>84</v>
      </c>
      <c r="P1" s="17" t="s">
        <v>85</v>
      </c>
      <c r="Q1" s="17" t="s">
        <v>86</v>
      </c>
      <c r="R1" s="41" t="s">
        <v>87</v>
      </c>
      <c r="S1" s="17" t="s">
        <v>88</v>
      </c>
      <c r="T1" s="42" t="s">
        <v>89</v>
      </c>
      <c r="U1" s="17" t="s">
        <v>90</v>
      </c>
      <c r="V1" s="118" t="s">
        <v>91</v>
      </c>
      <c r="W1" s="118" t="s">
        <v>92</v>
      </c>
      <c r="X1" s="17" t="s">
        <v>93</v>
      </c>
    </row>
    <row r="2" spans="1:24" x14ac:dyDescent="0.2">
      <c r="A2" s="1">
        <v>1</v>
      </c>
      <c r="B2" s="1" t="s">
        <v>94</v>
      </c>
      <c r="C2" s="1">
        <v>1</v>
      </c>
      <c r="D2" s="1">
        <f>SUM(支出経費の明細等!AE36+支出経費の明細等!AE38)</f>
        <v>0</v>
      </c>
      <c r="E2" s="39">
        <f>IF(支出経費の明細等!AO3="200万円(直接被害)",2000000,1000000)</f>
        <v>1000000</v>
      </c>
      <c r="F2" s="1">
        <f>IF(支出経費の明細等!AO2="定額",ROUNDDOWN(支出経費の明細等!AE40*1/1,0),ROUNDDOWN(支出経費の明細等!AE40*2/3,0))</f>
        <v>0</v>
      </c>
      <c r="G2" s="1">
        <f>IF(F2&gt;E2,E2,F2)</f>
        <v>0</v>
      </c>
      <c r="H2" s="55">
        <f>G33</f>
        <v>0</v>
      </c>
      <c r="I2" s="1">
        <f>IF(支出経費の明細等!AO2="定額",ROUNDDOWN(支出経費の明細等!AE36*1/1,0),ROUNDDOWN(支出経費の明細等!AE36*2/3,0))</f>
        <v>0</v>
      </c>
      <c r="J2" s="1">
        <f>H2-O2</f>
        <v>0</v>
      </c>
      <c r="K2" s="39">
        <f>SUMIF(支出経費の明細等!A6:A35,"&lt;&gt;③ウェブサイト関連費",支出経費の明細等!AE6:AE35)</f>
        <v>0</v>
      </c>
      <c r="L2" s="1">
        <f>IF(支出経費の明細等!AO2="☑",ROUNDDOWN(支出経費の明細等!AE38*1/1,0),ROUNDDOWN(支出経費の明細等!AE38*2/3,0))</f>
        <v>0</v>
      </c>
      <c r="M2" s="1">
        <f>ROUNDDOWN(H2/4,0)</f>
        <v>0</v>
      </c>
      <c r="N2" s="1">
        <f>IF(M2&gt;500000,500000,M2)</f>
        <v>0</v>
      </c>
      <c r="O2" s="1">
        <f>IF(N2&gt;L2,L2,N2)</f>
        <v>0</v>
      </c>
      <c r="P2" s="10" t="str">
        <f>IF(L2&lt;=N2,"○","×")</f>
        <v>○</v>
      </c>
      <c r="Q2" s="39">
        <f>SUMIF(支出経費の明細等!A6:A35,"③ウェブサイト関連費",支出経費の明細等!AE6:AE35)</f>
        <v>0</v>
      </c>
      <c r="R2" s="54" t="str">
        <f>IF(支出経費の明細等!AE37="","いいえ",IF(支出経費の明細等!AE37=0,"いいえ",IF(支出経費の明細等!AE41&lt;支出経費の明細等!AE39*4,"いいえ","はい")))</f>
        <v>いいえ</v>
      </c>
      <c r="S2" s="1">
        <f>ROUNDDOWN(支出経費の明細等!AE40/2,0)</f>
        <v>0</v>
      </c>
      <c r="T2" s="1">
        <f>SUMIF(支出経費の明細等!A:A,"⑧設備処分費",支出経費の明細等!AE:AE)</f>
        <v>0</v>
      </c>
      <c r="U2" s="10" t="str">
        <f>IF(T2&lt;=S2,"○","×")</f>
        <v>○</v>
      </c>
      <c r="V2" s="117" t="str">
        <f>IF(OR(支出経費の明細等!AO2="３分の２以内",支出経費の明細等!AO2="定額"),"○","×")</f>
        <v>×</v>
      </c>
      <c r="W2" s="117" t="str">
        <f>IF(OR(支出経費の明細等!AO3="200万円(直接被害)",支出経費の明細等!AO3="100万円(間接被害)"),"○","×")</f>
        <v>×</v>
      </c>
      <c r="X2" s="10" t="str">
        <f>IF(AND(V2="○",W2="○"),"○","×")</f>
        <v>×</v>
      </c>
    </row>
    <row r="3" spans="1:24" x14ac:dyDescent="0.2">
      <c r="A3" s="1">
        <v>2</v>
      </c>
      <c r="B3" s="1" t="s">
        <v>95</v>
      </c>
      <c r="C3" s="1">
        <v>1</v>
      </c>
      <c r="G3" t="s">
        <v>96</v>
      </c>
      <c r="I3" t="s">
        <v>97</v>
      </c>
      <c r="J3" t="s">
        <v>98</v>
      </c>
      <c r="K3" t="s">
        <v>99</v>
      </c>
      <c r="L3" t="s">
        <v>100</v>
      </c>
      <c r="M3" t="s">
        <v>101</v>
      </c>
      <c r="V3" s="53"/>
      <c r="W3" s="53"/>
      <c r="X3" s="53"/>
    </row>
    <row r="4" spans="1:24" x14ac:dyDescent="0.2">
      <c r="A4" s="1">
        <v>3</v>
      </c>
      <c r="B4" s="1" t="s">
        <v>102</v>
      </c>
      <c r="C4" s="1">
        <v>1</v>
      </c>
      <c r="U4" s="12"/>
    </row>
    <row r="5" spans="1:24" x14ac:dyDescent="0.2">
      <c r="A5" s="1">
        <v>4</v>
      </c>
      <c r="B5" s="1" t="s">
        <v>103</v>
      </c>
      <c r="C5" s="58">
        <v>1</v>
      </c>
      <c r="D5" s="59"/>
      <c r="E5" s="60"/>
      <c r="F5" s="60"/>
      <c r="G5" s="60"/>
      <c r="H5" s="60"/>
      <c r="I5" s="60"/>
      <c r="J5" s="60"/>
      <c r="K5" s="60"/>
      <c r="L5" s="60"/>
      <c r="M5" s="60"/>
      <c r="N5" s="60"/>
      <c r="O5" s="60"/>
      <c r="P5" s="60"/>
      <c r="Q5" s="61"/>
      <c r="U5" s="12"/>
    </row>
    <row r="6" spans="1:24" x14ac:dyDescent="0.2">
      <c r="A6" s="1">
        <v>5</v>
      </c>
      <c r="B6" s="1" t="s">
        <v>104</v>
      </c>
      <c r="C6" s="58">
        <v>1</v>
      </c>
      <c r="D6" s="78" t="s">
        <v>105</v>
      </c>
      <c r="E6" s="77"/>
      <c r="G6" s="63"/>
      <c r="H6" s="63"/>
      <c r="I6" s="63"/>
      <c r="J6" s="27"/>
      <c r="K6" s="27"/>
      <c r="Q6" s="64"/>
    </row>
    <row r="7" spans="1:24" x14ac:dyDescent="0.2">
      <c r="A7" s="1">
        <v>6</v>
      </c>
      <c r="B7" s="1" t="s">
        <v>106</v>
      </c>
      <c r="C7" s="58">
        <v>1</v>
      </c>
      <c r="D7" s="62"/>
      <c r="E7" s="27"/>
      <c r="F7" s="27"/>
      <c r="G7" s="63"/>
      <c r="H7" s="63"/>
      <c r="I7" s="27"/>
      <c r="J7" s="27"/>
      <c r="K7" s="27"/>
      <c r="L7" s="27" t="s">
        <v>107</v>
      </c>
      <c r="M7" s="27"/>
      <c r="N7" s="27" t="s">
        <v>107</v>
      </c>
      <c r="O7" s="27"/>
      <c r="P7" s="27"/>
      <c r="Q7" s="64"/>
    </row>
    <row r="8" spans="1:24" x14ac:dyDescent="0.2">
      <c r="A8" s="1">
        <v>7</v>
      </c>
      <c r="B8" s="1" t="s">
        <v>108</v>
      </c>
      <c r="C8" s="58">
        <v>1</v>
      </c>
      <c r="D8" s="62"/>
      <c r="E8" s="27" t="s">
        <v>109</v>
      </c>
      <c r="F8" s="28"/>
      <c r="G8" s="63" t="s">
        <v>110</v>
      </c>
      <c r="H8" s="63" t="str">
        <f>IF(支出経費の明細等!AO2="３分の２以内","2/3",(IF(支出経費の明細等!AO2="定額","1/1","0")))</f>
        <v>0</v>
      </c>
      <c r="I8" s="27"/>
      <c r="J8" s="27"/>
      <c r="K8" s="27"/>
      <c r="L8" s="27" t="s">
        <v>111</v>
      </c>
      <c r="M8" s="27"/>
      <c r="N8" s="27" t="s">
        <v>112</v>
      </c>
      <c r="O8" s="27"/>
      <c r="P8" s="27"/>
      <c r="Q8" s="64"/>
    </row>
    <row r="9" spans="1:24" x14ac:dyDescent="0.2">
      <c r="A9" s="1">
        <v>8</v>
      </c>
      <c r="B9" s="1" t="s">
        <v>113</v>
      </c>
      <c r="C9" s="58">
        <v>2</v>
      </c>
      <c r="D9" s="62"/>
      <c r="E9" s="27"/>
      <c r="F9" s="27"/>
      <c r="G9" s="63" t="s">
        <v>114</v>
      </c>
      <c r="H9" s="65" t="str">
        <f xml:space="preserve">  "定額もしくは(1)×補助率2/3以内(円未満切捨て)"</f>
        <v>定額もしくは(1)×補助率2/3以内(円未満切捨て)</v>
      </c>
      <c r="I9" s="27"/>
      <c r="J9" s="27"/>
      <c r="K9" s="27"/>
      <c r="L9" s="27"/>
      <c r="M9" s="27"/>
      <c r="N9" s="27"/>
      <c r="O9" s="27"/>
      <c r="P9" s="27"/>
      <c r="Q9" s="64"/>
    </row>
    <row r="10" spans="1:24" x14ac:dyDescent="0.2">
      <c r="A10" s="1">
        <v>9</v>
      </c>
      <c r="B10" s="1" t="s">
        <v>115</v>
      </c>
      <c r="C10" s="58">
        <v>1</v>
      </c>
      <c r="D10" s="62"/>
      <c r="E10" s="27"/>
      <c r="F10" s="27"/>
      <c r="G10" s="63" t="s">
        <v>114</v>
      </c>
      <c r="H10" s="66" t="str">
        <f>"((6)の1/4を上限(直接被害の場合最大50万円、間接被害の場合最大25万円))、(c)×補助率 2/3  (※)以内(円未満切捨て)"</f>
        <v>((6)の1/4を上限(直接被害の場合最大50万円、間接被害の場合最大25万円))、(c)×補助率 2/3  (※)以内(円未満切捨て)</v>
      </c>
      <c r="I10" s="63"/>
      <c r="J10" s="27"/>
      <c r="K10" s="27"/>
      <c r="L10" s="27"/>
      <c r="M10" s="27"/>
      <c r="N10" s="27" t="s">
        <v>116</v>
      </c>
      <c r="O10" s="27"/>
      <c r="P10" s="27" t="s">
        <v>117</v>
      </c>
      <c r="Q10" s="64"/>
    </row>
    <row r="11" spans="1:24" ht="13.35" customHeight="1" x14ac:dyDescent="0.2">
      <c r="A11" s="1">
        <v>10</v>
      </c>
      <c r="B11" s="1" t="s">
        <v>118</v>
      </c>
      <c r="C11" s="58">
        <v>1</v>
      </c>
      <c r="D11" s="62"/>
      <c r="E11" s="229" t="s">
        <v>119</v>
      </c>
      <c r="F11" s="29" t="s">
        <v>120</v>
      </c>
      <c r="G11" s="86" t="str">
        <f>IF(支出経費の明細等!AO2="定額","a*1/1","a*2/3")</f>
        <v>a*2/3</v>
      </c>
      <c r="H11" s="35" t="str">
        <f>"(" &amp; IF(支出経費の明細等!AO2="定額","a*1/1","a*2/3") &amp; ") /3"</f>
        <v>(a*2/3) /3</v>
      </c>
      <c r="I11" s="30" t="s">
        <v>121</v>
      </c>
      <c r="J11" s="27"/>
      <c r="K11" s="27"/>
      <c r="L11" s="30" t="s">
        <v>122</v>
      </c>
      <c r="M11" s="27"/>
      <c r="N11" s="30" t="s">
        <v>122</v>
      </c>
      <c r="O11" s="234" t="s">
        <v>20</v>
      </c>
      <c r="P11" s="30" t="s">
        <v>122</v>
      </c>
      <c r="Q11" s="64"/>
    </row>
    <row r="12" spans="1:24" x14ac:dyDescent="0.2">
      <c r="A12" s="1">
        <v>11</v>
      </c>
      <c r="B12" s="1" t="s">
        <v>123</v>
      </c>
      <c r="C12" s="58">
        <v>1</v>
      </c>
      <c r="D12" s="62">
        <v>12</v>
      </c>
      <c r="E12" s="229"/>
      <c r="F12" s="226">
        <f>K2</f>
        <v>0</v>
      </c>
      <c r="G12" s="33">
        <f>IF(支出経費の明細等!AO2="定額",ROUNDDOWN(F12*1/1,0),ROUNDDOWN(F12*2/3,0))</f>
        <v>0</v>
      </c>
      <c r="H12" s="32">
        <f>ROUNDDOWN(G12/3,0)</f>
        <v>0</v>
      </c>
      <c r="I12" s="32">
        <f>G12</f>
        <v>0</v>
      </c>
      <c r="J12" s="67"/>
      <c r="K12" s="67"/>
      <c r="L12" s="32">
        <f>IF(I20&lt;=G20,I12,"")</f>
        <v>0</v>
      </c>
      <c r="M12" s="27"/>
      <c r="N12" s="32" t="str">
        <f>IF(I20&lt;=G20,"",IF(I12&gt;G20,G20,I12))</f>
        <v/>
      </c>
      <c r="O12" s="234"/>
      <c r="P12" s="32" t="str">
        <f>IF(I20&lt;=G20,"",G20-P16)</f>
        <v/>
      </c>
      <c r="Q12" s="64"/>
    </row>
    <row r="13" spans="1:24" x14ac:dyDescent="0.2">
      <c r="D13" s="62">
        <v>13</v>
      </c>
      <c r="E13" s="229"/>
      <c r="F13" s="226"/>
      <c r="G13" s="92"/>
      <c r="H13" s="90">
        <f>ROUNDDOWN(G12/3,3)</f>
        <v>0</v>
      </c>
      <c r="I13" s="32"/>
      <c r="J13" s="67"/>
      <c r="K13" s="67"/>
      <c r="L13" s="32"/>
      <c r="M13" s="27"/>
      <c r="N13" s="32"/>
      <c r="O13" s="234"/>
      <c r="P13" s="32"/>
      <c r="Q13" s="64"/>
    </row>
    <row r="14" spans="1:24" x14ac:dyDescent="0.2">
      <c r="D14" s="62">
        <v>14</v>
      </c>
      <c r="E14" s="229"/>
      <c r="F14" s="226"/>
      <c r="G14" s="92">
        <f>IF(支出経費の明細等!AO2="定額",ROUNDDOWN(F12*1/1,3),ROUNDDOWN(F12*2/3,3)) - G12</f>
        <v>0</v>
      </c>
      <c r="H14" s="90">
        <f>ROUNDDOWN(G12/3,3) - H12</f>
        <v>0</v>
      </c>
      <c r="I14" s="90">
        <f>G14</f>
        <v>0</v>
      </c>
      <c r="J14" s="67"/>
      <c r="K14" s="67"/>
      <c r="L14" s="32"/>
      <c r="M14" s="27"/>
      <c r="N14" s="32"/>
      <c r="O14" s="234"/>
      <c r="P14" s="32"/>
      <c r="Q14" s="64"/>
    </row>
    <row r="15" spans="1:24" ht="28.35" customHeight="1" x14ac:dyDescent="0.2">
      <c r="D15" s="62">
        <v>15</v>
      </c>
      <c r="E15" s="227" t="s">
        <v>124</v>
      </c>
      <c r="F15" s="34" t="s">
        <v>125</v>
      </c>
      <c r="G15" s="31" t="str">
        <f>IF(支出経費の明細等!AO2="定額","c*1/1","c*2/3")</f>
        <v>c*2/3</v>
      </c>
      <c r="H15" s="35" t="str">
        <f>IF(支出経費の明細等!AO2="定額","a*1/3","a*2/9")</f>
        <v>a*2/9</v>
      </c>
      <c r="I15" s="124" t="s">
        <v>126</v>
      </c>
      <c r="J15" s="35" t="s">
        <v>127</v>
      </c>
      <c r="K15" s="27"/>
      <c r="L15" s="35" t="s">
        <v>128</v>
      </c>
      <c r="M15" s="27"/>
      <c r="N15" s="35" t="s">
        <v>128</v>
      </c>
      <c r="O15" s="234"/>
      <c r="P15" s="35" t="s">
        <v>128</v>
      </c>
      <c r="Q15" s="64"/>
    </row>
    <row r="16" spans="1:24" x14ac:dyDescent="0.2">
      <c r="D16" s="62">
        <v>16</v>
      </c>
      <c r="E16" s="228"/>
      <c r="F16" s="226">
        <f>Q2</f>
        <v>0</v>
      </c>
      <c r="G16" s="33">
        <f>IF(支出経費の明細等!AO2="定額",ROUNDDOWN(F16*1/1,0),ROUNDDOWN(F16*2/3,0))</f>
        <v>0</v>
      </c>
      <c r="H16" s="98">
        <f>IF(支出経費の明細等!AO2="定額",ROUNDDOWN(F12*1/3,0),ROUNDDOWN(F12*2/9,0))</f>
        <v>0</v>
      </c>
      <c r="I16" s="32">
        <f>IF(J16&lt;500000,J16,500000)</f>
        <v>0</v>
      </c>
      <c r="J16" s="32">
        <f>IF(IF(G16&gt;H12,H12,G16)&gt;H20,H20,IF(G16&gt;H12,H12,G16))</f>
        <v>0</v>
      </c>
      <c r="K16" s="67"/>
      <c r="L16" s="32">
        <f>IF(I20&lt;=G20,I16,"")</f>
        <v>0</v>
      </c>
      <c r="M16" t="str">
        <f>IF(L16="","",IF(L16*4&gt;L20,"×","〇"))</f>
        <v>〇</v>
      </c>
      <c r="N16" s="32" t="str">
        <f>IF(I20&lt;=G20,"",G20-N12)</f>
        <v/>
      </c>
      <c r="O16" s="234"/>
      <c r="P16" s="32" t="str">
        <f>IF(I20&lt;=G20,"",IF(ROUNDDOWN(G20/4,0)&gt;I16,I16,ROUNDDOWN(G20/4,0)))</f>
        <v/>
      </c>
      <c r="Q16" s="64"/>
    </row>
    <row r="17" spans="4:17" x14ac:dyDescent="0.2">
      <c r="D17" s="62">
        <v>17</v>
      </c>
      <c r="E17" s="228"/>
      <c r="F17" s="226"/>
      <c r="G17" s="92">
        <f>IF(支出経費の明細等!AO2="定額",ROUNDDOWN(F16*1/1,3),ROUNDDOWN(F16*2/3,3))</f>
        <v>0</v>
      </c>
      <c r="H17" s="99">
        <f>IF(支出経費の明細等!AO2="定額",ROUNDDOWN(F12*1/3,3),ROUNDDOWN(F12*2/9,3))</f>
        <v>0</v>
      </c>
      <c r="I17" s="90">
        <f>IF(J16&lt;500000,J17,500000)</f>
        <v>0</v>
      </c>
      <c r="J17" s="90">
        <f>IF(IF(G17&gt;H13,H13,G17)&gt;H21,H21,IF(G17&gt;H13,H13,G17))</f>
        <v>0</v>
      </c>
      <c r="K17" s="67"/>
      <c r="L17" s="32"/>
      <c r="N17" s="32"/>
      <c r="O17" s="234"/>
      <c r="P17" s="32"/>
      <c r="Q17" s="64"/>
    </row>
    <row r="18" spans="4:17" x14ac:dyDescent="0.2">
      <c r="D18" s="62">
        <v>18</v>
      </c>
      <c r="E18" s="228"/>
      <c r="F18" s="226"/>
      <c r="G18" s="92">
        <f>IF(支出経費の明細等!AO2="定額",ROUNDDOWN(F16*1/1,3),ROUNDDOWN(F16*2/3,3))-G16</f>
        <v>0</v>
      </c>
      <c r="H18" s="99">
        <f>IF(支出経費の明細等!AO2="定額",ROUNDDOWN(F12*1/3,3),ROUNDDOWN(F12*2/9,3)) - H16</f>
        <v>0</v>
      </c>
      <c r="I18" s="90">
        <f>IF(J16&lt;500000,J18,0)</f>
        <v>0</v>
      </c>
      <c r="J18" s="90">
        <f>IF(IF(G17&gt;H13,H13,G17)&gt;H21,H22,IF(G17&gt;H13,H14,G18))</f>
        <v>0</v>
      </c>
      <c r="K18" s="67"/>
      <c r="L18" s="32"/>
      <c r="N18" s="32"/>
      <c r="O18" s="234"/>
      <c r="P18" s="32"/>
      <c r="Q18" s="64"/>
    </row>
    <row r="19" spans="4:17" x14ac:dyDescent="0.2">
      <c r="D19" s="62">
        <v>19</v>
      </c>
      <c r="E19" s="27"/>
      <c r="F19" s="27"/>
      <c r="G19" s="87" t="s">
        <v>129</v>
      </c>
      <c r="H19" s="35" t="s">
        <v>130</v>
      </c>
      <c r="I19" s="88" t="s">
        <v>131</v>
      </c>
      <c r="J19" s="123" t="s">
        <v>132</v>
      </c>
      <c r="K19" s="27"/>
      <c r="L19" s="36" t="s">
        <v>132</v>
      </c>
      <c r="M19" s="27"/>
      <c r="N19" s="36" t="s">
        <v>132</v>
      </c>
      <c r="O19" s="234"/>
      <c r="P19" s="36" t="s">
        <v>132</v>
      </c>
      <c r="Q19" s="64"/>
    </row>
    <row r="20" spans="4:17" x14ac:dyDescent="0.2">
      <c r="D20" s="62">
        <v>20</v>
      </c>
      <c r="E20" s="27"/>
      <c r="F20" s="27"/>
      <c r="G20" s="226">
        <f>E2</f>
        <v>1000000</v>
      </c>
      <c r="H20" s="37">
        <f>ROUNDDOWN(G20/4,0)</f>
        <v>250000</v>
      </c>
      <c r="I20" s="89">
        <f>I12+I16</f>
        <v>0</v>
      </c>
      <c r="J20" s="97">
        <f>IF(G20&gt;I20+J22,I20+J22,G20)</f>
        <v>0</v>
      </c>
      <c r="K20" s="38"/>
      <c r="L20" s="32">
        <f>IF(I20&lt;=G20,I20,"")</f>
        <v>0</v>
      </c>
      <c r="M20" s="27"/>
      <c r="N20" s="32" t="str">
        <f>IF(I20&lt;=G20,"",N12+N16)</f>
        <v/>
      </c>
      <c r="O20" s="234"/>
      <c r="P20" s="32" t="str">
        <f>IF(I20&lt;=G20,"",P12+P16)</f>
        <v/>
      </c>
      <c r="Q20" s="64"/>
    </row>
    <row r="21" spans="4:17" x14ac:dyDescent="0.2">
      <c r="D21" s="62">
        <v>21</v>
      </c>
      <c r="E21" s="27"/>
      <c r="F21" s="27"/>
      <c r="G21" s="226"/>
      <c r="H21" s="91">
        <f>ROUNDDOWN(G20/4,3)</f>
        <v>250000</v>
      </c>
      <c r="I21" s="115"/>
      <c r="J21" s="81"/>
      <c r="K21" s="38"/>
      <c r="L21" s="63"/>
      <c r="M21" s="27"/>
      <c r="N21" s="63"/>
      <c r="O21" s="85"/>
      <c r="P21" s="63"/>
      <c r="Q21" s="64"/>
    </row>
    <row r="22" spans="4:17" x14ac:dyDescent="0.2">
      <c r="D22" s="62">
        <v>22</v>
      </c>
      <c r="E22" s="27"/>
      <c r="F22" s="27"/>
      <c r="G22" s="226"/>
      <c r="H22" s="91">
        <f>ROUNDDOWN(G20/4,3) - H20</f>
        <v>0</v>
      </c>
      <c r="I22" s="93">
        <f>I14+I18</f>
        <v>0</v>
      </c>
      <c r="J22" s="122">
        <f>IF(I20&lt;G20,IF(I22&gt;=1,1,0),0)</f>
        <v>0</v>
      </c>
      <c r="K22" s="38" t="s">
        <v>133</v>
      </c>
      <c r="L22" s="63"/>
      <c r="M22" s="27"/>
      <c r="N22" s="63"/>
      <c r="O22" s="85"/>
      <c r="P22" s="63"/>
      <c r="Q22" s="64"/>
    </row>
    <row r="23" spans="4:17" x14ac:dyDescent="0.2">
      <c r="D23" s="62">
        <v>23</v>
      </c>
      <c r="E23" s="69"/>
      <c r="F23" s="69"/>
      <c r="G23" s="70"/>
      <c r="H23" s="70"/>
      <c r="I23" s="70"/>
      <c r="J23" s="69"/>
      <c r="K23" s="69"/>
      <c r="L23" s="69"/>
      <c r="M23" s="69"/>
      <c r="N23" s="69"/>
      <c r="O23" s="69"/>
      <c r="P23" s="69"/>
      <c r="Q23" s="71"/>
    </row>
    <row r="24" spans="4:17" x14ac:dyDescent="0.2">
      <c r="D24" s="59"/>
      <c r="E24" s="72"/>
      <c r="F24" s="72"/>
      <c r="G24" s="73"/>
      <c r="H24" s="73"/>
      <c r="I24" s="73"/>
      <c r="J24" s="72"/>
      <c r="K24" s="74"/>
      <c r="L24" s="27"/>
      <c r="M24" s="27"/>
      <c r="N24" s="27"/>
      <c r="O24" s="27"/>
      <c r="P24" s="27"/>
    </row>
    <row r="25" spans="4:17" x14ac:dyDescent="0.2">
      <c r="D25" s="78" t="s">
        <v>134</v>
      </c>
      <c r="F25" s="27"/>
      <c r="G25" s="27"/>
      <c r="H25" s="63"/>
      <c r="I25" s="63"/>
      <c r="J25" s="63"/>
      <c r="K25" s="79"/>
      <c r="L25" s="27"/>
      <c r="M25" s="27"/>
      <c r="N25" s="27"/>
      <c r="O25" s="27"/>
      <c r="P25" s="27"/>
      <c r="Q25" s="27"/>
    </row>
    <row r="26" spans="4:17" x14ac:dyDescent="0.2">
      <c r="D26" s="78"/>
      <c r="F26" s="27"/>
      <c r="G26" s="27"/>
      <c r="H26" s="63"/>
      <c r="I26" s="63"/>
      <c r="J26" s="63"/>
      <c r="K26" s="79"/>
      <c r="L26" s="27"/>
      <c r="M26" s="27"/>
      <c r="N26" s="27"/>
      <c r="O26" s="27"/>
      <c r="P26" s="27"/>
      <c r="Q26" s="27"/>
    </row>
    <row r="27" spans="4:17" x14ac:dyDescent="0.2">
      <c r="D27" s="62"/>
      <c r="E27" s="20" t="s">
        <v>15</v>
      </c>
      <c r="F27" s="27"/>
      <c r="G27" s="27" t="s">
        <v>116</v>
      </c>
      <c r="H27" s="27"/>
      <c r="I27" s="27" t="s">
        <v>117</v>
      </c>
      <c r="J27" s="63"/>
      <c r="K27" s="79"/>
      <c r="L27" s="27"/>
      <c r="M27" s="27"/>
      <c r="N27" s="27"/>
      <c r="O27" s="27"/>
      <c r="P27" s="27"/>
      <c r="Q27" s="27"/>
    </row>
    <row r="28" spans="4:17" x14ac:dyDescent="0.2">
      <c r="D28" s="62"/>
      <c r="E28" s="30" t="s">
        <v>122</v>
      </c>
      <c r="F28" s="27"/>
      <c r="G28" s="30" t="s">
        <v>122</v>
      </c>
      <c r="H28" s="234" t="s">
        <v>20</v>
      </c>
      <c r="I28" s="30" t="s">
        <v>122</v>
      </c>
      <c r="J28" s="63"/>
      <c r="K28" s="79"/>
      <c r="L28" s="27"/>
      <c r="M28" s="27"/>
      <c r="N28" s="27"/>
      <c r="O28" s="27"/>
      <c r="P28" s="27"/>
      <c r="Q28" s="27"/>
    </row>
    <row r="29" spans="4:17" ht="16.2" x14ac:dyDescent="0.2">
      <c r="D29" s="62">
        <v>29</v>
      </c>
      <c r="E29" s="40" t="str">
        <f>IF(支出経費の明細等!AE37=0,"×",IF(支出経費の明細等!AE37&lt;I29,"×",IF(支出経費の明細等!AE37&gt;G29,"×","〇")))</f>
        <v>×</v>
      </c>
      <c r="F29">
        <v>29</v>
      </c>
      <c r="G29" s="32">
        <f>IF(I20&lt;=G20,I12,IF(I12&gt;G20,G20,I12))</f>
        <v>0</v>
      </c>
      <c r="H29" s="234"/>
      <c r="I29" s="32">
        <f>IF(I20&lt;=G20,I12,G20-P16)</f>
        <v>0</v>
      </c>
      <c r="J29" s="63"/>
      <c r="K29" s="79"/>
      <c r="L29" s="27"/>
      <c r="M29" s="27"/>
      <c r="N29" s="27"/>
      <c r="O29" s="27"/>
      <c r="P29" s="27"/>
      <c r="Q29" s="27"/>
    </row>
    <row r="30" spans="4:17" x14ac:dyDescent="0.2">
      <c r="D30" s="62"/>
      <c r="E30" s="35" t="s">
        <v>128</v>
      </c>
      <c r="G30" s="35" t="s">
        <v>128</v>
      </c>
      <c r="H30" s="234"/>
      <c r="I30" s="35" t="s">
        <v>128</v>
      </c>
      <c r="K30" s="64"/>
    </row>
    <row r="31" spans="4:17" ht="16.2" x14ac:dyDescent="0.2">
      <c r="D31" s="62">
        <v>30</v>
      </c>
      <c r="E31" s="40" t="str">
        <f>IF(支出経費の明細等!AE39&gt;I31,"×",IF(支出経費の明細等!AE39&lt;G31,"×","〇"))</f>
        <v>〇</v>
      </c>
      <c r="F31">
        <v>30</v>
      </c>
      <c r="G31" s="32">
        <f>IF(I20&lt;=G20,I16,G20-N12)</f>
        <v>0</v>
      </c>
      <c r="H31" s="234"/>
      <c r="I31" s="32">
        <f>IF(I20&lt;=G20,I16,IF(ROUNDDOWN(G20/4,0)&gt;I16,I16,ROUNDDOWN(G20/4,0)))</f>
        <v>0</v>
      </c>
      <c r="K31" s="64"/>
    </row>
    <row r="32" spans="4:17" x14ac:dyDescent="0.2">
      <c r="D32" s="62"/>
      <c r="E32" s="36" t="s">
        <v>132</v>
      </c>
      <c r="G32" s="36" t="s">
        <v>132</v>
      </c>
      <c r="H32" s="234"/>
      <c r="I32" s="36" t="s">
        <v>132</v>
      </c>
      <c r="K32" s="64"/>
    </row>
    <row r="33" spans="4:11" ht="16.2" x14ac:dyDescent="0.2">
      <c r="D33" s="62">
        <v>33</v>
      </c>
      <c r="E33" s="40" t="s">
        <v>135</v>
      </c>
      <c r="F33">
        <v>33</v>
      </c>
      <c r="G33" s="32">
        <f>IF(I20&lt;=G20,I20,N12+N16)</f>
        <v>0</v>
      </c>
      <c r="H33" s="234"/>
      <c r="I33" s="32">
        <f>IF(I20&lt;=G20,I20,I29+I31)</f>
        <v>0</v>
      </c>
      <c r="K33" s="64"/>
    </row>
    <row r="34" spans="4:11" ht="16.2" x14ac:dyDescent="0.2">
      <c r="D34" s="75" t="s">
        <v>87</v>
      </c>
      <c r="E34" s="40" t="str">
        <f>IF(支出経費の明細等!AE37="","×",IF(支出経費の明細等!AE37=0,"×",IF(支出経費の明細等!AE41&lt;支出経費の明細等!AE39*4,"×","〇")))</f>
        <v>×</v>
      </c>
      <c r="K34" s="64"/>
    </row>
    <row r="35" spans="4:11" x14ac:dyDescent="0.2">
      <c r="D35" s="62"/>
      <c r="K35" s="64"/>
    </row>
    <row r="36" spans="4:11" x14ac:dyDescent="0.2">
      <c r="D36" s="62"/>
      <c r="G36" s="1" t="s">
        <v>136</v>
      </c>
      <c r="H36" s="1"/>
      <c r="I36" s="232" t="s">
        <v>17</v>
      </c>
      <c r="J36" s="233"/>
      <c r="K36" s="64"/>
    </row>
    <row r="37" spans="4:11" ht="13.5" customHeight="1" x14ac:dyDescent="0.2">
      <c r="D37" s="120" t="s">
        <v>137</v>
      </c>
      <c r="E37" s="119" t="str">
        <f>IF(支出経費の明細等!AO3="200万円(直接被害)","200万",(IF(支出経費の明細等!AO3="100万円(間接被害)","100万","選択してください")))</f>
        <v>選択してください</v>
      </c>
      <c r="F37" s="82" t="s">
        <v>138</v>
      </c>
      <c r="G37" s="1" t="s">
        <v>139</v>
      </c>
      <c r="H37" s="56">
        <f>K2</f>
        <v>0</v>
      </c>
      <c r="I37" s="230" t="s">
        <v>140</v>
      </c>
      <c r="J37" s="231"/>
      <c r="K37" s="64"/>
    </row>
    <row r="38" spans="4:11" x14ac:dyDescent="0.2">
      <c r="D38" s="62" t="s">
        <v>141</v>
      </c>
      <c r="E38" s="95" t="str">
        <f>IF(OR(支出経費の明細等!AO3="200万円(直接被害)",支出経費の明細等!AO3="100万円(間接被害)"),DBCS(E37)&amp;"円",DBCS(E37))</f>
        <v>選択してください</v>
      </c>
      <c r="F38" s="82" t="s">
        <v>142</v>
      </c>
      <c r="G38" s="1" t="s">
        <v>143</v>
      </c>
      <c r="H38" s="32">
        <f>支出経費の明細等!$AE$37</f>
        <v>0</v>
      </c>
      <c r="I38" s="80">
        <f>IF(AND(H37=0,H38=0),0,IF(OR(H37=0,H37=""),"",ROUNDDOWN(H38*100/H37,2)))</f>
        <v>0</v>
      </c>
      <c r="J38" s="1" t="str">
        <f>IF(支出経費の明細等!AE37="","",IF(I38="","",TEXT(I38,"##0.00")&amp;"%"))</f>
        <v/>
      </c>
      <c r="K38" s="64"/>
    </row>
    <row r="39" spans="4:11" x14ac:dyDescent="0.2">
      <c r="D39" s="62" t="s">
        <v>30</v>
      </c>
      <c r="E39" s="63" t="str">
        <f>IF(H8="0","選択してください",IF(支出経費の明細等!AO2="定額","定額",H8))</f>
        <v>選択してください</v>
      </c>
      <c r="F39" s="82" t="s">
        <v>144</v>
      </c>
      <c r="G39" s="1" t="s">
        <v>145</v>
      </c>
      <c r="H39" s="56">
        <f>Q2</f>
        <v>0</v>
      </c>
      <c r="I39" s="230" t="s">
        <v>146</v>
      </c>
      <c r="J39" s="231"/>
      <c r="K39" s="64"/>
    </row>
    <row r="40" spans="4:11" x14ac:dyDescent="0.2">
      <c r="D40" s="62" t="s">
        <v>141</v>
      </c>
      <c r="E40" s="95" t="str">
        <f>IF(支出経費の明細等!AO2="３分の２以内",DBCS(E39)&amp;"以内",DBCS(E39))</f>
        <v>選択してください</v>
      </c>
      <c r="F40" s="82" t="s">
        <v>147</v>
      </c>
      <c r="G40" s="1" t="s">
        <v>148</v>
      </c>
      <c r="H40" s="81">
        <f>H42-H38</f>
        <v>0</v>
      </c>
      <c r="I40" s="80" t="str">
        <f>IF(H41=0,"",IF(AND(H39=0,H40=0),0,IF(OR(H39=0,H39=""),"",ROUNDDOWN(H40*100/H39,2))))</f>
        <v/>
      </c>
      <c r="J40" s="1" t="str">
        <f>IF(支出経費の明細等!AE37="","",IF(I40="","",TEXT(I40,"##0.00")&amp;"%"))</f>
        <v/>
      </c>
      <c r="K40" s="64"/>
    </row>
    <row r="41" spans="4:11" x14ac:dyDescent="0.2">
      <c r="D41" s="130" t="s">
        <v>149</v>
      </c>
      <c r="E41" t="str">
        <f>IF(OR(支出経費の明細等!AO2="３分の２以内",支出経費の明細等!AO2="定額"),IF(OR(支出経費の明細等!AO3="200万円(直接被害)",支出経費の明細等!AO3="100万円(間接被害)"),IF(AND(支出経費の明細等!AO2="定額",支出経費の明細等!AO3="100万円(間接被害)"),"＊補助率が定額の場合は、補助上限額は200万円を選択してください。","〇"),"＊補助上限額を選択してください。"),IF(OR(支出経費の明細等!AO3="200万円(直接被害)",支出経費の明細等!AO3="100万円(間接被害)"),"＊補助率を選択してください。","＊補助率・補助上限額を選択してください。"))</f>
        <v>＊補助率・補助上限額を選択してください。</v>
      </c>
      <c r="F41" s="82" t="s">
        <v>150</v>
      </c>
      <c r="G41" s="57" t="s">
        <v>151</v>
      </c>
      <c r="H41" s="56">
        <f>D2</f>
        <v>0</v>
      </c>
      <c r="I41" s="230" t="s">
        <v>152</v>
      </c>
      <c r="J41" s="231"/>
      <c r="K41" s="64"/>
    </row>
    <row r="42" spans="4:11" x14ac:dyDescent="0.2">
      <c r="D42" s="62"/>
      <c r="F42" s="82" t="s">
        <v>153</v>
      </c>
      <c r="G42" s="1" t="s">
        <v>154</v>
      </c>
      <c r="H42" s="56">
        <f>H2</f>
        <v>0</v>
      </c>
      <c r="I42" s="80" t="str">
        <f>IF(H41=0,"",IF(H40=0,0,IF(OR(H42=0,H42="",H39=0,H39=""),"",ROUNDDOWN(H40*100/H42,2))))</f>
        <v/>
      </c>
      <c r="J42" s="1" t="str">
        <f>IF(支出経費の明細等!AE37="","",IF(I42="","",TEXT(I42,"##0.00") &amp; "%"))</f>
        <v/>
      </c>
      <c r="K42" s="64"/>
    </row>
    <row r="43" spans="4:11" x14ac:dyDescent="0.2">
      <c r="D43" s="68"/>
      <c r="E43" s="76"/>
      <c r="F43" s="76"/>
      <c r="G43" s="76"/>
      <c r="H43" s="76"/>
      <c r="I43" s="76"/>
      <c r="J43" s="76"/>
      <c r="K43" s="71"/>
    </row>
    <row r="44" spans="4:11" x14ac:dyDescent="0.2">
      <c r="D44" s="59"/>
      <c r="E44" s="60"/>
      <c r="F44" s="60"/>
      <c r="G44" s="60"/>
      <c r="H44" s="60"/>
      <c r="I44" s="60"/>
      <c r="J44" s="60"/>
      <c r="K44" s="61"/>
    </row>
    <row r="45" spans="4:11" x14ac:dyDescent="0.2">
      <c r="D45" s="78" t="s">
        <v>155</v>
      </c>
      <c r="K45" s="64"/>
    </row>
    <row r="46" spans="4:11" x14ac:dyDescent="0.2">
      <c r="D46" s="96" t="s">
        <v>156</v>
      </c>
      <c r="E46" s="95" t="str">
        <f>IF(J22=0,"","※")</f>
        <v/>
      </c>
      <c r="K46" s="64"/>
    </row>
    <row r="47" spans="4:11" x14ac:dyDescent="0.2">
      <c r="D47" s="78"/>
      <c r="K47" s="64"/>
    </row>
    <row r="48" spans="4:11" x14ac:dyDescent="0.2">
      <c r="D48" s="62" t="s">
        <v>157</v>
      </c>
      <c r="E48" s="95" t="str">
        <f>IF(F16=0,"",IF(F12=0,"ウェブサイト関連費のみでの申請はできません",""))</f>
        <v/>
      </c>
      <c r="K48" s="64"/>
    </row>
    <row r="49" spans="4:11" x14ac:dyDescent="0.2">
      <c r="D49" s="62" t="s">
        <v>158</v>
      </c>
      <c r="E49" s="95" t="str">
        <f>IF(U2="○","","設備処分費が、(5)補助対象経費合計の1/2を超えています")</f>
        <v/>
      </c>
      <c r="K49" s="64"/>
    </row>
    <row r="50" spans="4:11" x14ac:dyDescent="0.2">
      <c r="D50" s="62"/>
      <c r="K50" s="64"/>
    </row>
    <row r="51" spans="4:11" x14ac:dyDescent="0.2">
      <c r="D51" s="62"/>
      <c r="K51" s="64"/>
    </row>
    <row r="52" spans="4:11" x14ac:dyDescent="0.2">
      <c r="D52" s="62"/>
      <c r="K52" s="64"/>
    </row>
    <row r="53" spans="4:11" x14ac:dyDescent="0.2">
      <c r="D53" s="62"/>
      <c r="K53" s="64"/>
    </row>
    <row r="54" spans="4:11" x14ac:dyDescent="0.2">
      <c r="D54" s="62"/>
      <c r="K54" s="64"/>
    </row>
    <row r="55" spans="4:11" x14ac:dyDescent="0.2">
      <c r="D55" s="105"/>
      <c r="E55" s="106"/>
      <c r="F55" s="106"/>
      <c r="G55" s="106"/>
      <c r="H55" s="106"/>
      <c r="I55" s="106"/>
      <c r="J55" s="106"/>
      <c r="K55" s="107"/>
    </row>
    <row r="56" spans="4:11" x14ac:dyDescent="0.2">
      <c r="D56" s="108" t="s">
        <v>159</v>
      </c>
      <c r="E56" s="104"/>
      <c r="F56" s="104"/>
      <c r="G56" s="104"/>
      <c r="H56" s="104"/>
      <c r="I56" s="104"/>
      <c r="J56" s="104"/>
      <c r="K56" s="109"/>
    </row>
    <row r="57" spans="4:11" x14ac:dyDescent="0.2">
      <c r="D57" s="114" t="str">
        <f>IF(支出経費の明細等!G56=支出経費の明細等!AE40,"〇","×")</f>
        <v>〇</v>
      </c>
      <c r="E57" s="104"/>
      <c r="F57" s="104"/>
      <c r="G57" s="104"/>
      <c r="H57" s="104"/>
      <c r="I57" s="104"/>
      <c r="J57" s="104"/>
      <c r="K57" s="109"/>
    </row>
    <row r="58" spans="4:11" x14ac:dyDescent="0.2">
      <c r="D58" s="110"/>
      <c r="E58" s="104"/>
      <c r="F58" s="104"/>
      <c r="G58" s="104"/>
      <c r="H58" s="104"/>
      <c r="I58" s="104"/>
      <c r="J58" s="104"/>
      <c r="K58" s="109"/>
    </row>
    <row r="59" spans="4:11" x14ac:dyDescent="0.2">
      <c r="D59" s="110"/>
      <c r="E59" s="104"/>
      <c r="F59" s="104"/>
      <c r="G59" s="104"/>
      <c r="H59" s="104"/>
      <c r="I59" s="104"/>
      <c r="J59" s="104"/>
      <c r="K59" s="109"/>
    </row>
    <row r="60" spans="4:11" x14ac:dyDescent="0.2">
      <c r="D60" s="111"/>
      <c r="E60" s="112"/>
      <c r="F60" s="112"/>
      <c r="G60" s="112"/>
      <c r="H60" s="112"/>
      <c r="I60" s="112"/>
      <c r="J60" s="112"/>
      <c r="K60" s="113"/>
    </row>
  </sheetData>
  <mergeCells count="11">
    <mergeCell ref="I39:J39"/>
    <mergeCell ref="I41:J41"/>
    <mergeCell ref="I36:J36"/>
    <mergeCell ref="O11:O20"/>
    <mergeCell ref="H28:H33"/>
    <mergeCell ref="I37:J37"/>
    <mergeCell ref="F12:F14"/>
    <mergeCell ref="F16:F18"/>
    <mergeCell ref="E15:E18"/>
    <mergeCell ref="E11:E14"/>
    <mergeCell ref="G20:G22"/>
  </mergeCells>
  <phoneticPr fontId="8"/>
  <dataValidations count="1">
    <dataValidation allowBlank="1" showInputMessage="1" showErrorMessage="1" promptTitle="自動判定されます" prompt="計算式が入力してありますので自動判定されます" sqref="E33:E34 E29 E31" xr:uid="{00000000-0002-0000-0100-000000000000}"/>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46f645e-eb11-49e5-88cf-6f9b7fe3435b">
      <Terms xmlns="http://schemas.microsoft.com/office/infopath/2007/PartnerControls"/>
    </lcf76f155ced4ddcb4097134ff3c332f>
    <TaxCatchAll xmlns="fec077ae-785b-41b0-a45f-e22e30d280e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837FFFBDDEE7743B7467A2BF5239C13" ma:contentTypeVersion="14" ma:contentTypeDescription="新しいドキュメントを作成します。" ma:contentTypeScope="" ma:versionID="43c35480b009c00014605a33be9e3bf7">
  <xsd:schema xmlns:xsd="http://www.w3.org/2001/XMLSchema" xmlns:xs="http://www.w3.org/2001/XMLSchema" xmlns:p="http://schemas.microsoft.com/office/2006/metadata/properties" xmlns:ns2="246f645e-eb11-49e5-88cf-6f9b7fe3435b" xmlns:ns3="fec077ae-785b-41b0-a45f-e22e30d280e9" targetNamespace="http://schemas.microsoft.com/office/2006/metadata/properties" ma:root="true" ma:fieldsID="3c620efa48f2875a3d41159e9d7f8526" ns2:_="" ns3:_="">
    <xsd:import namespace="246f645e-eb11-49e5-88cf-6f9b7fe3435b"/>
    <xsd:import namespace="fec077ae-785b-41b0-a45f-e22e30d280e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6f645e-eb11-49e5-88cf-6f9b7fe343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a813da7-3c8c-4088-8ec7-9f4c0166a13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c077ae-785b-41b0-a45f-e22e30d280e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2fb5dd4-6fa9-4ca4-ad4f-493545c77b0e}" ma:internalName="TaxCatchAll" ma:showField="CatchAllData" ma:web="fec077ae-785b-41b0-a45f-e22e30d280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A19378C-7740-4896-A387-D6C60868199D}">
  <ds:schemaRefs>
    <ds:schemaRef ds:uri="http://schemas.microsoft.com/office/2006/metadata/properties"/>
    <ds:schemaRef ds:uri="http://schemas.microsoft.com/office/infopath/2007/PartnerControls"/>
    <ds:schemaRef ds:uri="246f645e-eb11-49e5-88cf-6f9b7fe3435b"/>
    <ds:schemaRef ds:uri="fec077ae-785b-41b0-a45f-e22e30d280e9"/>
  </ds:schemaRefs>
</ds:datastoreItem>
</file>

<file path=customXml/itemProps2.xml><?xml version="1.0" encoding="utf-8"?>
<ds:datastoreItem xmlns:ds="http://schemas.openxmlformats.org/officeDocument/2006/customXml" ds:itemID="{2B1743F8-FBBE-4FC8-8BD0-3DEF56AFAA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6f645e-eb11-49e5-88cf-6f9b7fe3435b"/>
    <ds:schemaRef ds:uri="fec077ae-785b-41b0-a45f-e22e30d280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5D8139F-DC2A-4563-A230-4C3369BA59D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支出経費の明細等</vt:lpstr>
      <vt:lpstr>ExpenseCategoryList</vt:lpstr>
      <vt:lpstr>支出経費の明細等!_Hlk3285324</vt:lpstr>
      <vt:lpstr>支出経費の明細等!Print_Area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JBD</cp:lastModifiedBy>
  <cp:revision/>
  <dcterms:created xsi:type="dcterms:W3CDTF">2020-03-24T00:10:15Z</dcterms:created>
  <dcterms:modified xsi:type="dcterms:W3CDTF">2026-01-21T05:13:18Z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0x0101007837FFFBDDEE7743B7467A2BF5239C13</vt:lpwstr>
  </property>
  <property fmtid="{D5CDD505-2E9C-101B-9397-08002B2CF9AE}" pid="3" name="MediaServiceImageTags">
    <vt:lpwstr/>
  </property>
</Properties>
</file>