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jskbh-my.sharepoint.com/personal/ymatsu_jskbh_info/Documents/災害支援枠チーム/JBD管理用/９次/送付書類_連携書類/20260123_公募開始時/"/>
    </mc:Choice>
  </mc:AlternateContent>
  <xr:revisionPtr revIDLastSave="44" documentId="8_{FA5C9408-A030-4FF3-A0C7-FE076D515A50}" xr6:coauthVersionLast="47" xr6:coauthVersionMax="47" xr10:uidLastSave="{F9DD0CC8-43E1-449D-810B-79AD7ABE238B}"/>
  <workbookProtection workbookAlgorithmName="SHA-512" workbookHashValue="wDEpMukBbBxhf8ponUX3DAZXeVb+b8cI5W2EsibF+Nbpg42s7mJ86wKlX4knim17BTK63BVogu6M8ktg6zDQ6Q==" workbookSaltValue="gCHcS+UFZmhTiu1hkkn1ZQ==" workbookSpinCount="100000" lockStructure="1"/>
  <bookViews>
    <workbookView xWindow="-28920" yWindow="-105" windowWidth="29040" windowHeight="15720" xr2:uid="{00000000-000D-0000-FFFF-FFFF00000000}"/>
  </bookViews>
  <sheets>
    <sheet name="支出経費の明細等" sheetId="20" r:id="rId1"/>
    <sheet name="ExpenseCategoryList" sheetId="2" state="hidden" r:id="rId2"/>
  </sheets>
  <definedNames>
    <definedName name="_Hlk3285324" localSheetId="0">支出経費の明細等!$A$22</definedName>
    <definedName name="_xlnm.Print_Area" localSheetId="0">支出経費の明細等!$A$2:$AK$44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2" l="1"/>
  <c r="H10" i="2"/>
  <c r="E41" i="2" l="1"/>
  <c r="AN4" i="20" l="1"/>
  <c r="E37" i="2"/>
  <c r="E38" i="2" s="1"/>
  <c r="W2" i="2"/>
  <c r="E2" i="2"/>
  <c r="H9" i="2" l="1"/>
  <c r="H15" i="2" l="1"/>
  <c r="H11" i="2"/>
  <c r="G15" i="2"/>
  <c r="G11" i="2"/>
  <c r="V2" i="2" l="1"/>
  <c r="X2" i="2" l="1"/>
  <c r="H8" i="2"/>
  <c r="E39" i="2" s="1"/>
  <c r="E40" i="2" l="1"/>
  <c r="G31" i="20" l="1"/>
  <c r="Q2" i="2" l="1"/>
  <c r="F16" i="2" s="1"/>
  <c r="K2" i="2"/>
  <c r="G20" i="2"/>
  <c r="AM16" i="20"/>
  <c r="DG10" i="20"/>
  <c r="DF10" i="20"/>
  <c r="DE10" i="20"/>
  <c r="DD10" i="20"/>
  <c r="DG9" i="20"/>
  <c r="DF9" i="20"/>
  <c r="DE9" i="20"/>
  <c r="DD9" i="20"/>
  <c r="DG8" i="20"/>
  <c r="DF8" i="20"/>
  <c r="DE8" i="20"/>
  <c r="DD8" i="20"/>
  <c r="DG7" i="20"/>
  <c r="DF7" i="20"/>
  <c r="DE7" i="20"/>
  <c r="DD7" i="20"/>
  <c r="DG6" i="20"/>
  <c r="DF6" i="20"/>
  <c r="DE6" i="20"/>
  <c r="DD6" i="20"/>
  <c r="F12" i="2" l="1"/>
  <c r="G12" i="2" s="1"/>
  <c r="AE11" i="20"/>
  <c r="I2" i="2" s="1"/>
  <c r="G16" i="2"/>
  <c r="G18" i="2" s="1"/>
  <c r="G17" i="2"/>
  <c r="H37" i="2"/>
  <c r="AE13" i="20"/>
  <c r="L2" i="2" s="1"/>
  <c r="H39" i="2"/>
  <c r="AN19" i="20"/>
  <c r="E48" i="2" l="1"/>
  <c r="G14" i="2"/>
  <c r="I12" i="2"/>
  <c r="H16" i="2"/>
  <c r="H18" i="2" s="1"/>
  <c r="H17" i="2"/>
  <c r="AQ19" i="20"/>
  <c r="D2" i="2"/>
  <c r="H20" i="2"/>
  <c r="H21" i="2"/>
  <c r="H41" i="2" l="1"/>
  <c r="AE15" i="20"/>
  <c r="F2" i="2" s="1"/>
  <c r="H12" i="2"/>
  <c r="J16" i="2" s="1"/>
  <c r="H38" i="2"/>
  <c r="I38" i="2" s="1"/>
  <c r="J38" i="2" s="1"/>
  <c r="AO12" i="20" s="1"/>
  <c r="I14" i="2"/>
  <c r="H13" i="2"/>
  <c r="J17" i="2" s="1"/>
  <c r="H22" i="2"/>
  <c r="I17" i="2" l="1"/>
  <c r="I16" i="2"/>
  <c r="I20" i="2" s="1"/>
  <c r="H14" i="2"/>
  <c r="J18" i="2" s="1"/>
  <c r="I18" i="2" s="1"/>
  <c r="D57" i="2"/>
  <c r="AM31" i="20" s="1"/>
  <c r="G2" i="2"/>
  <c r="S2" i="2"/>
  <c r="U2" i="2" s="1"/>
  <c r="E49" i="2" s="1"/>
  <c r="AM21" i="20" s="1"/>
  <c r="N12" i="2" l="1"/>
  <c r="G31" i="2" s="1"/>
  <c r="I22" i="2"/>
  <c r="J22" i="2" s="1"/>
  <c r="L20" i="2"/>
  <c r="I31" i="2"/>
  <c r="P16" i="2"/>
  <c r="I29" i="2" s="1"/>
  <c r="L16" i="2"/>
  <c r="G29" i="2"/>
  <c r="AR12" i="20" s="1"/>
  <c r="L12" i="2"/>
  <c r="I33" i="2" l="1"/>
  <c r="J20" i="2"/>
  <c r="AE16" i="20" s="1"/>
  <c r="N16" i="2"/>
  <c r="N20" i="2" s="1"/>
  <c r="P12" i="2"/>
  <c r="P20" i="2" s="1"/>
  <c r="E29" i="2"/>
  <c r="AM12" i="20" s="1"/>
  <c r="M16" i="2"/>
  <c r="AP12" i="20"/>
  <c r="AN12" i="20" s="1"/>
  <c r="E46" i="2" l="1"/>
  <c r="AK16" i="20" s="1"/>
  <c r="G33" i="2"/>
  <c r="H2" i="2" s="1"/>
  <c r="M2" i="2" s="1"/>
  <c r="N2" i="2" s="1"/>
  <c r="O2" i="2" s="1"/>
  <c r="J2" i="2" s="1"/>
  <c r="AN14" i="20"/>
  <c r="AN16" i="20"/>
  <c r="H42" i="2" l="1"/>
  <c r="H40" i="2" s="1"/>
  <c r="I42" i="2" s="1"/>
  <c r="J42" i="2" s="1"/>
  <c r="AO17" i="20" s="1"/>
  <c r="P2" i="2"/>
  <c r="I40" i="2" l="1"/>
  <c r="J40" i="2" s="1"/>
  <c r="AO14" i="20" s="1"/>
  <c r="AE14" i="20"/>
  <c r="E31" i="2" l="1"/>
  <c r="AM14" i="20" s="1"/>
  <c r="E34" i="2"/>
  <c r="AM17" i="20" s="1"/>
  <c r="R2" i="2"/>
  <c r="AE17" i="20" s="1"/>
</calcChain>
</file>

<file path=xl/sharedStrings.xml><?xml version="1.0" encoding="utf-8"?>
<sst xmlns="http://schemas.openxmlformats.org/spreadsheetml/2006/main" count="195" uniqueCount="162">
  <si>
    <t>応募者名称：</t>
    <rPh sb="0" eb="3">
      <t>オウボシャ</t>
    </rPh>
    <rPh sb="3" eb="5">
      <t>メイショウ</t>
    </rPh>
    <phoneticPr fontId="8"/>
  </si>
  <si>
    <t xml:space="preserve">  補助率　    ⇒</t>
    <rPh sb="2" eb="5">
      <t>ホジョリツ</t>
    </rPh>
    <phoneticPr fontId="8"/>
  </si>
  <si>
    <t>　←プルダウンから選択ください</t>
    <rPh sb="9" eb="11">
      <t>センタク</t>
    </rPh>
    <phoneticPr fontId="1"/>
  </si>
  <si>
    <t>＜支出経費の明細等＞</t>
    <phoneticPr fontId="8"/>
  </si>
  <si>
    <t>補助上限額　　⇒</t>
    <rPh sb="0" eb="2">
      <t>ホジョ</t>
    </rPh>
    <rPh sb="2" eb="5">
      <t>ジョウゲンガク</t>
    </rPh>
    <phoneticPr fontId="8"/>
  </si>
  <si>
    <t>経費区分</t>
    <phoneticPr fontId="8"/>
  </si>
  <si>
    <t>内容・必要理由</t>
    <phoneticPr fontId="8"/>
  </si>
  <si>
    <r>
      <t xml:space="preserve">経費内訳
</t>
    </r>
    <r>
      <rPr>
        <sz val="10"/>
        <color rgb="FF000000"/>
        <rFont val="ＭＳ ゴシック"/>
        <family val="3"/>
        <charset val="128"/>
      </rPr>
      <t>（単価×個数・回数等）</t>
    </r>
    <phoneticPr fontId="8"/>
  </si>
  <si>
    <t>補助対象経費（単位：円）</t>
    <phoneticPr fontId="8"/>
  </si>
  <si>
    <t>　 判定　⇒</t>
    <phoneticPr fontId="8"/>
  </si>
  <si>
    <t>←プルダウンから「(税抜)／(税込)」のいずれかを選択ください</t>
    <rPh sb="10" eb="12">
      <t>ゼイヌ</t>
    </rPh>
    <rPh sb="15" eb="17">
      <t>ゼイコ</t>
    </rPh>
    <rPh sb="25" eb="27">
      <t>センタク</t>
    </rPh>
    <phoneticPr fontId="1"/>
  </si>
  <si>
    <t>　＊補助対象経費の「(税抜)／(税込)」選択欄は初期表示では空欄です。</t>
    <rPh sb="2" eb="6">
      <t>ホジョタイショウ</t>
    </rPh>
    <rPh sb="6" eb="8">
      <t>ケイヒ</t>
    </rPh>
    <phoneticPr fontId="8"/>
  </si>
  <si>
    <t>　＊事業者の区分が課税事業者の場合は（税抜）、</t>
    <rPh sb="15" eb="17">
      <t>バアイ</t>
    </rPh>
    <rPh sb="19" eb="21">
      <t>ゼイヌキ</t>
    </rPh>
    <phoneticPr fontId="8"/>
  </si>
  <si>
    <t>　　免税・簡易課税・2割特例事業者の場合は（税込）を選択してください</t>
    <rPh sb="22" eb="24">
      <t>ゼイコ</t>
    </rPh>
    <phoneticPr fontId="8"/>
  </si>
  <si>
    <r>
      <t>（1）補助対象経費合計</t>
    </r>
    <r>
      <rPr>
        <sz val="11"/>
        <color rgb="FFFF0000"/>
        <rFont val="ＭＳ ゴシック"/>
        <family val="3"/>
        <charset val="128"/>
      </rPr>
      <t>（ウェブサイト関連費を除く）</t>
    </r>
    <rPh sb="9" eb="10">
      <t>ゴウ</t>
    </rPh>
    <phoneticPr fontId="8"/>
  </si>
  <si>
    <t>▼判定式</t>
    <rPh sb="1" eb="3">
      <t>ハンテイ</t>
    </rPh>
    <rPh sb="3" eb="4">
      <t>シキ</t>
    </rPh>
    <phoneticPr fontId="15"/>
  </si>
  <si>
    <t>端数</t>
    <rPh sb="0" eb="2">
      <t>ハスウ</t>
    </rPh>
    <phoneticPr fontId="8"/>
  </si>
  <si>
    <t>経費内比率</t>
    <rPh sb="0" eb="2">
      <t>ケイヒ</t>
    </rPh>
    <rPh sb="2" eb="3">
      <t>ナイ</t>
    </rPh>
    <rPh sb="3" eb="5">
      <t>ヒリツ</t>
    </rPh>
    <phoneticPr fontId="8"/>
  </si>
  <si>
    <t>ウェブサイト関連費以外の申請補助額</t>
    <rPh sb="9" eb="11">
      <t>イガイ</t>
    </rPh>
    <rPh sb="12" eb="14">
      <t>シンセイ</t>
    </rPh>
    <rPh sb="14" eb="16">
      <t>ホジョ</t>
    </rPh>
    <rPh sb="16" eb="17">
      <t>ガク</t>
    </rPh>
    <phoneticPr fontId="8"/>
  </si>
  <si>
    <r>
      <t>（2）補助金交付申請額</t>
    </r>
    <r>
      <rPr>
        <sz val="11"/>
        <color rgb="FFFF0000"/>
        <rFont val="ＭＳ ゴシック"/>
        <family val="3"/>
        <charset val="128"/>
      </rPr>
      <t>（ウェブサイト関連費を除く）</t>
    </r>
    <phoneticPr fontId="8"/>
  </si>
  <si>
    <t>～</t>
    <phoneticPr fontId="8"/>
  </si>
  <si>
    <t>（3）ウェブサイト関連費に係る補助対象経費小計</t>
    <phoneticPr fontId="8"/>
  </si>
  <si>
    <t>（4）ウェブサイト関連費に係る交付申請額</t>
    <phoneticPr fontId="8"/>
  </si>
  <si>
    <t>（5）補助対象経費合計　　　（a）＋（c）</t>
    <phoneticPr fontId="8"/>
  </si>
  <si>
    <t>（6）補助金交付申請額合計</t>
    <phoneticPr fontId="8"/>
  </si>
  <si>
    <t>申請額内比率</t>
    <rPh sb="0" eb="2">
      <t>シンセイ</t>
    </rPh>
    <rPh sb="2" eb="3">
      <t>ガク</t>
    </rPh>
    <rPh sb="3" eb="4">
      <t>ナイ</t>
    </rPh>
    <rPh sb="4" eb="6">
      <t>ヒリツ</t>
    </rPh>
    <phoneticPr fontId="8"/>
  </si>
  <si>
    <t>（d）が（f）の1/4以内であるか（「いいえ」の場合は申請できません）</t>
    <rPh sb="11" eb="13">
      <t>イナイ</t>
    </rPh>
    <rPh sb="24" eb="26">
      <t>バアイ</t>
    </rPh>
    <rPh sb="27" eb="29">
      <t>シンセイ</t>
    </rPh>
    <phoneticPr fontId="8"/>
  </si>
  <si>
    <t>●経費区分には、公募要領P.12以降を参照し「①機械装置等費」から「⑪車両購入費」までの各費目を記載してください。</t>
    <phoneticPr fontId="8"/>
  </si>
  <si>
    <t>●経費の内訳に関しては、内容がわかるように記載してください。</t>
    <phoneticPr fontId="8"/>
  </si>
  <si>
    <t>補助上限額</t>
    <phoneticPr fontId="8"/>
  </si>
  <si>
    <t>補助率</t>
    <rPh sb="0" eb="2">
      <t>ホジョ</t>
    </rPh>
    <rPh sb="2" eb="3">
      <t>リツ</t>
    </rPh>
    <phoneticPr fontId="8"/>
  </si>
  <si>
    <t>●補助対象経費の消費税（税抜・税込）区分については、公募要領P.36を参照ください。</t>
    <phoneticPr fontId="8"/>
  </si>
  <si>
    <t>●（６）補助金交付申請額合計の上限等については公募要領P.11を参照ください。</t>
    <phoneticPr fontId="8"/>
  </si>
  <si>
    <t>(注)定額要件を満たす事業者については、「(6)補助金交付申請額」が定額(補助率10/10。最大200万円)となります。
  なお、「(5)補助対象経費合計」が200万円未満の場合は、その額が「(6)補助金交付申請額合計」となります。</t>
    <rPh sb="1" eb="2">
      <t>チュウ</t>
    </rPh>
    <rPh sb="70" eb="72">
      <t>ホジョ</t>
    </rPh>
    <rPh sb="72" eb="74">
      <t>タイショウ</t>
    </rPh>
    <phoneticPr fontId="8"/>
  </si>
  <si>
    <t>(注)「(4)ウェブサイト関連費に係る交付申請額」については、「(6)補助金交付申請額合計」の1/4以内(直接被害の場合
　最大50万円)となるように記入してください。
　なお、補助事業の実績によりウェブサイト関連費における補助金額が減額となる場合があります。</t>
    <phoneticPr fontId="8"/>
  </si>
  <si>
    <t>ウェブサイト関連費以外の申請補助額の範囲の</t>
    <rPh sb="18" eb="20">
      <t>ハンイ</t>
    </rPh>
    <phoneticPr fontId="9"/>
  </si>
  <si>
    <t>左の値を(b)に入力すると、ウェブサイト関連費の申請補助額が最大値となります。</t>
    <rPh sb="0" eb="1">
      <t>ヒダリ</t>
    </rPh>
    <rPh sb="2" eb="3">
      <t>アタイ</t>
    </rPh>
    <rPh sb="8" eb="10">
      <t>ニュウリョク</t>
    </rPh>
    <rPh sb="30" eb="33">
      <t>サイダイチ</t>
    </rPh>
    <phoneticPr fontId="9"/>
  </si>
  <si>
    <t>＜補助対象経費の調達一覧＞　　　　　　　 ＜「２．補助金」相当額の手当方法＞(※③)</t>
    <phoneticPr fontId="8"/>
  </si>
  <si>
    <t>右の値を(b)に入力すると、ウェブサイト関連費以外の申請補助額が最大値となります。</t>
    <rPh sb="0" eb="1">
      <t>ミギ</t>
    </rPh>
    <rPh sb="2" eb="3">
      <t>アタイ</t>
    </rPh>
    <rPh sb="8" eb="10">
      <t>ニュウリョク</t>
    </rPh>
    <rPh sb="23" eb="25">
      <t>イガイ</t>
    </rPh>
    <rPh sb="32" eb="35">
      <t>サイダイチ</t>
    </rPh>
    <phoneticPr fontId="9"/>
  </si>
  <si>
    <t>区分</t>
  </si>
  <si>
    <t>金額（円）</t>
    <phoneticPr fontId="8"/>
  </si>
  <si>
    <t>資金
調達先</t>
    <phoneticPr fontId="8"/>
  </si>
  <si>
    <t>左右の値が同一の場合は、申請額が一意の場合です。</t>
    <rPh sb="0" eb="2">
      <t>サユウ</t>
    </rPh>
    <rPh sb="3" eb="4">
      <t>アタイ</t>
    </rPh>
    <rPh sb="5" eb="7">
      <t>ドウイツ</t>
    </rPh>
    <rPh sb="8" eb="10">
      <t>バアイ</t>
    </rPh>
    <rPh sb="12" eb="14">
      <t>シンセイ</t>
    </rPh>
    <rPh sb="14" eb="15">
      <t>ガク</t>
    </rPh>
    <rPh sb="16" eb="18">
      <t>イチイ</t>
    </rPh>
    <rPh sb="19" eb="21">
      <t>バアイ</t>
    </rPh>
    <phoneticPr fontId="9"/>
  </si>
  <si>
    <t>1.自己資金</t>
    <phoneticPr fontId="8"/>
  </si>
  <si>
    <t>2-1.自己資金</t>
    <phoneticPr fontId="8"/>
  </si>
  <si>
    <t>2.補助金額（※①）</t>
    <rPh sb="2" eb="4">
      <t>ホジョ</t>
    </rPh>
    <rPh sb="4" eb="6">
      <t>キンガク</t>
    </rPh>
    <phoneticPr fontId="8"/>
  </si>
  <si>
    <t>2-2.金融機関からの借入金</t>
    <phoneticPr fontId="8"/>
  </si>
  <si>
    <t>3.金融機関からの借入金</t>
    <phoneticPr fontId="8"/>
  </si>
  <si>
    <t>2-3.その他</t>
    <phoneticPr fontId="8"/>
  </si>
  <si>
    <t>4.その他</t>
    <phoneticPr fontId="8"/>
  </si>
  <si>
    <t>5.合計額
（※②）</t>
    <phoneticPr fontId="8"/>
  </si>
  <si>
    <t>※①補助金額は、支出経費の明細等の(6)「補助金交付申請額合計」と一致させること。</t>
    <phoneticPr fontId="8"/>
  </si>
  <si>
    <t>※②合計額は、支出経費の明細等の(5)「補助対象経費合計」と一致させること。</t>
    <phoneticPr fontId="8"/>
  </si>
  <si>
    <t>【参考】</t>
    <rPh sb="1" eb="3">
      <t>サンコウ</t>
    </rPh>
    <phoneticPr fontId="8"/>
  </si>
  <si>
    <t>※③補助事業が終了してからの精算となりますので、その間の資金の調達方法について記載ください。</t>
    <phoneticPr fontId="8"/>
  </si>
  <si>
    <t>申請額計算の条件は、以下になります。</t>
    <rPh sb="0" eb="2">
      <t>シンセイ</t>
    </rPh>
    <rPh sb="2" eb="3">
      <t>ガク</t>
    </rPh>
    <rPh sb="3" eb="5">
      <t>ケイサン</t>
    </rPh>
    <rPh sb="6" eb="8">
      <t>ジョウケン</t>
    </rPh>
    <rPh sb="10" eb="12">
      <t>イカ</t>
    </rPh>
    <phoneticPr fontId="8"/>
  </si>
  <si>
    <t>(b) 補助金交付申請額（ウェブサイト関連費を除く）　は</t>
    <rPh sb="4" eb="7">
      <t>ホジョキン</t>
    </rPh>
    <rPh sb="7" eb="9">
      <t>コウフ</t>
    </rPh>
    <rPh sb="9" eb="11">
      <t>シンセイ</t>
    </rPh>
    <rPh sb="11" eb="12">
      <t>ガク</t>
    </rPh>
    <rPh sb="19" eb="21">
      <t>カンレン</t>
    </rPh>
    <rPh sb="21" eb="22">
      <t>ヒ</t>
    </rPh>
    <rPh sb="23" eb="24">
      <t>ノゾ</t>
    </rPh>
    <phoneticPr fontId="8"/>
  </si>
  <si>
    <t>【様式２作成の留意事項】</t>
    <phoneticPr fontId="8"/>
  </si>
  <si>
    <t>(a) 補助対象経費小計（ウェブサイト関連費を除く） *  補助率　(円未満切捨)　以下</t>
    <phoneticPr fontId="8"/>
  </si>
  <si>
    <r>
      <t>※１個人事業主は「なし」と明記してください。</t>
    </r>
    <r>
      <rPr>
        <u/>
        <sz val="9"/>
        <rFont val="ＭＳ 明朝"/>
        <family val="1"/>
        <charset val="128"/>
      </rPr>
      <t>マイナンバー（個人番号（12桁））は記載しないでください。</t>
    </r>
    <phoneticPr fontId="8"/>
  </si>
  <si>
    <t>(d) 補助金交付申請額（ウェブサイト関連費）　は</t>
  </si>
  <si>
    <t>※２公募要領P.6記載の【参考１：「商業・サービス業」「製造業・その他」の考え方】に基づいて、主たる業種の区分を
　　一つ選択してください。一つの会社や一人の個人事業主が複数の事業を行っている、被災の前後で事業内容が変わって
    いるなど、業種の判断に迷った場合は、地域の商工会にご相談いただけます。</t>
    <phoneticPr fontId="8"/>
  </si>
  <si>
    <t>(c) 補助対象経費小計（ウェブサイト関連費） *  補助率　(円未満切捨)　以下</t>
    <rPh sb="27" eb="29">
      <t>ホジョ</t>
    </rPh>
    <rPh sb="29" eb="30">
      <t>リツ</t>
    </rPh>
    <rPh sb="39" eb="41">
      <t>イカ</t>
    </rPh>
    <phoneticPr fontId="9"/>
  </si>
  <si>
    <t>※３公募要領P.6の【参考２：常時使用する従業員の範囲】をご参照の上、ご記載ください。
　  なお、常時使用する従業員に含めるか否かの判断に迷った場合は、地域の商工会にご相談いただけます。
　（従業員数が公募要領P.5記載の「小規模事業者」の要件を満たす事業者のみ申請できます。）</t>
    <phoneticPr fontId="8"/>
  </si>
  <si>
    <t>かつ</t>
  </si>
  <si>
    <t>※４補助金事務局からの書類の送付や必要書類の提出依頼等の電話・メール連絡は、原則「連絡担当者」宛てに行います。
　　補助金の申請内容や実績報告時の提出書類の内容について、責任をもって説明できる方を記載してください。電話番号
　　又は携帯電話番号は必ず記載をお願いします。（FAX 番号・E-mail アドレスも極力記載してください。）</t>
    <phoneticPr fontId="8"/>
  </si>
  <si>
    <t>（b）補助金交付申請額（ウェブサイト関連費を除く） * 1 / 3　(円未満切捨)　以下</t>
    <rPh sb="3" eb="6">
      <t>ホジョキン</t>
    </rPh>
    <rPh sb="6" eb="8">
      <t>コウフ</t>
    </rPh>
    <rPh sb="8" eb="10">
      <t>シンセイ</t>
    </rPh>
    <rPh sb="10" eb="11">
      <t>ガク</t>
    </rPh>
    <rPh sb="18" eb="20">
      <t>カンレン</t>
    </rPh>
    <rPh sb="20" eb="21">
      <t>ヒ</t>
    </rPh>
    <rPh sb="22" eb="23">
      <t>ノゾ</t>
    </rPh>
    <phoneticPr fontId="9"/>
  </si>
  <si>
    <t>※５「設立年月日」は、創業後に組織変更（例：個人事業者から株式会社化、有限会社から株式会社化）された場合は、
    現在の組織体の設立年月日（例：個人事業者から株式会社化した場合は、株式会社の設立年月日）を記載してくださ
    い。</t>
    <phoneticPr fontId="8"/>
  </si>
  <si>
    <t>＊個人事業者で、設立「日」が不明の場合は、「日」の部分は空欄のままで構いません（年月までは必ず記載）。</t>
    <phoneticPr fontId="8"/>
  </si>
  <si>
    <t>(f) 補助金交付申請額合計 * 1 / 4　(円未満切捨)　以下</t>
    <rPh sb="4" eb="7">
      <t>ホジョキン</t>
    </rPh>
    <rPh sb="7" eb="9">
      <t>コウフ</t>
    </rPh>
    <rPh sb="9" eb="11">
      <t>シンセイ</t>
    </rPh>
    <rPh sb="11" eb="12">
      <t>ガク</t>
    </rPh>
    <rPh sb="12" eb="14">
      <t>ゴウケイ</t>
    </rPh>
    <phoneticPr fontId="9"/>
  </si>
  <si>
    <t>※各項目について記載内容が多い場合は、適宜、行数・ページ数を追加してください。</t>
    <phoneticPr fontId="8"/>
  </si>
  <si>
    <t>(f) 補助金交付申請額合計　は 上記(赤文字)の上限補助額　以下</t>
    <rPh sb="17" eb="19">
      <t>ジョウキ</t>
    </rPh>
    <rPh sb="20" eb="21">
      <t>アカ</t>
    </rPh>
    <rPh sb="21" eb="23">
      <t>モジ</t>
    </rPh>
    <rPh sb="31" eb="33">
      <t>イカ</t>
    </rPh>
    <phoneticPr fontId="9"/>
  </si>
  <si>
    <t>No</t>
    <phoneticPr fontId="8"/>
  </si>
  <si>
    <t>区分名称</t>
    <rPh sb="0" eb="2">
      <t>クブン</t>
    </rPh>
    <rPh sb="2" eb="4">
      <t>メイショウ</t>
    </rPh>
    <phoneticPr fontId="8"/>
  </si>
  <si>
    <t>処理フラグ(1:通常、2:設備処分費)</t>
    <rPh sb="0" eb="2">
      <t>ショリ</t>
    </rPh>
    <rPh sb="8" eb="10">
      <t>ツウジョウ</t>
    </rPh>
    <rPh sb="13" eb="15">
      <t>セツビ</t>
    </rPh>
    <rPh sb="15" eb="17">
      <t>ショブン</t>
    </rPh>
    <rPh sb="17" eb="18">
      <t>ヒ</t>
    </rPh>
    <phoneticPr fontId="8"/>
  </si>
  <si>
    <t>⑤対象経費合計</t>
    <rPh sb="1" eb="7">
      <t>タイショウケイヒゴウケイ</t>
    </rPh>
    <phoneticPr fontId="8"/>
  </si>
  <si>
    <t>最高金額</t>
    <rPh sb="0" eb="2">
      <t>サイコウ</t>
    </rPh>
    <rPh sb="2" eb="4">
      <t>キンガク</t>
    </rPh>
    <phoneticPr fontId="8"/>
  </si>
  <si>
    <t>⑤対象経費合計*2/3</t>
    <rPh sb="1" eb="5">
      <t>タイショウケイヒ</t>
    </rPh>
    <rPh sb="5" eb="7">
      <t>ゴウケイ</t>
    </rPh>
    <phoneticPr fontId="8"/>
  </si>
  <si>
    <t>⑥交付申請額合計
上限チェック後</t>
    <rPh sb="1" eb="3">
      <t>コウフ</t>
    </rPh>
    <rPh sb="3" eb="5">
      <t>シンセイ</t>
    </rPh>
    <rPh sb="5" eb="6">
      <t>ガク</t>
    </rPh>
    <rPh sb="6" eb="8">
      <t>ゴウケイ</t>
    </rPh>
    <rPh sb="9" eb="11">
      <t>ジョウゲン</t>
    </rPh>
    <rPh sb="15" eb="16">
      <t>ゴ</t>
    </rPh>
    <phoneticPr fontId="8"/>
  </si>
  <si>
    <t>②交付申請額合計</t>
    <rPh sb="6" eb="8">
      <t>ゴウケイ</t>
    </rPh>
    <phoneticPr fontId="8"/>
  </si>
  <si>
    <t>②ｳｪﾌﾞｻｲﾄ関連費除
交付申請額*2/3</t>
    <rPh sb="13" eb="18">
      <t>コウフシンセイガク</t>
    </rPh>
    <phoneticPr fontId="8"/>
  </si>
  <si>
    <t>②ｳｪﾌﾞｻｲﾄ関連費除
交付申請額上限</t>
    <rPh sb="18" eb="20">
      <t>ジョウゲン</t>
    </rPh>
    <phoneticPr fontId="8"/>
  </si>
  <si>
    <t>①ｳｪﾌﾞｻｲﾄ関連費除
対象経費小計</t>
    <rPh sb="8" eb="11">
      <t>カンレンヒ</t>
    </rPh>
    <rPh sb="11" eb="12">
      <t>ノゾ</t>
    </rPh>
    <rPh sb="13" eb="17">
      <t>タイショウケイヒ</t>
    </rPh>
    <rPh sb="17" eb="19">
      <t>ショウケイ</t>
    </rPh>
    <phoneticPr fontId="8"/>
  </si>
  <si>
    <t>④条件２
対象経費小計*2/3</t>
    <phoneticPr fontId="8"/>
  </si>
  <si>
    <t>④条件１－１
補助対象経費合計/4</t>
    <rPh sb="1" eb="3">
      <t>ジョウケン</t>
    </rPh>
    <phoneticPr fontId="8"/>
  </si>
  <si>
    <t>④条件１－２
経費小計上限チェック</t>
    <rPh sb="1" eb="3">
      <t>ジョウケン</t>
    </rPh>
    <rPh sb="7" eb="9">
      <t>ケイヒ</t>
    </rPh>
    <rPh sb="9" eb="11">
      <t>ショウケイ</t>
    </rPh>
    <rPh sb="11" eb="13">
      <t>ジョウゲン</t>
    </rPh>
    <phoneticPr fontId="8"/>
  </si>
  <si>
    <t>④ｳｪﾌﾞｻｲﾄ関連費
交付申請額</t>
    <rPh sb="8" eb="11">
      <t>カンレンヒ</t>
    </rPh>
    <rPh sb="12" eb="17">
      <t>コウフシンセイガク</t>
    </rPh>
    <phoneticPr fontId="8"/>
  </si>
  <si>
    <t>④ｳｪﾌﾞｻｲﾄ関連費の判定</t>
    <phoneticPr fontId="8"/>
  </si>
  <si>
    <t>③ｳｪﾌﾞｻｲﾄ関連費　合計</t>
    <phoneticPr fontId="8"/>
  </si>
  <si>
    <t>（d）が（f）の1/4以内であるか</t>
    <phoneticPr fontId="8"/>
  </si>
  <si>
    <t>補助対象経費合計/2</t>
    <rPh sb="0" eb="2">
      <t>ホジョ</t>
    </rPh>
    <rPh sb="2" eb="4">
      <t>タイショウ</t>
    </rPh>
    <rPh sb="4" eb="6">
      <t>ケイヒ</t>
    </rPh>
    <rPh sb="6" eb="8">
      <t>ゴウケイ</t>
    </rPh>
    <phoneticPr fontId="8"/>
  </si>
  <si>
    <t>⑧設備処分費　合計</t>
    <rPh sb="7" eb="9">
      <t>ゴウケイ</t>
    </rPh>
    <phoneticPr fontId="8"/>
  </si>
  <si>
    <t>⑧設備処分費の判定</t>
    <rPh sb="7" eb="9">
      <t>ハンテイ</t>
    </rPh>
    <phoneticPr fontId="8"/>
  </si>
  <si>
    <t>補助率の選択（未チェック）</t>
    <rPh sb="0" eb="3">
      <t>ホジョリツ</t>
    </rPh>
    <rPh sb="4" eb="6">
      <t>センタク</t>
    </rPh>
    <rPh sb="7" eb="8">
      <t>ミ</t>
    </rPh>
    <phoneticPr fontId="8"/>
  </si>
  <si>
    <t>補助上限額の選択（未チェック）</t>
    <rPh sb="0" eb="2">
      <t>ホジョ</t>
    </rPh>
    <rPh sb="2" eb="4">
      <t>ジョウゲン</t>
    </rPh>
    <rPh sb="4" eb="5">
      <t>ガク</t>
    </rPh>
    <rPh sb="6" eb="8">
      <t>センタク</t>
    </rPh>
    <rPh sb="9" eb="10">
      <t>ミ</t>
    </rPh>
    <phoneticPr fontId="8"/>
  </si>
  <si>
    <t>補助率・補助上限額の条件（総合判定）</t>
    <rPh sb="4" eb="9">
      <t>ホジョジョウゲンガク</t>
    </rPh>
    <rPh sb="10" eb="12">
      <t>ジョウケン</t>
    </rPh>
    <rPh sb="13" eb="17">
      <t>ソウゴウハンテイ</t>
    </rPh>
    <phoneticPr fontId="8"/>
  </si>
  <si>
    <t>①機械装置等費</t>
    <rPh sb="1" eb="3">
      <t>キカイ</t>
    </rPh>
    <rPh sb="3" eb="5">
      <t>ソウチ</t>
    </rPh>
    <rPh sb="5" eb="6">
      <t>トウ</t>
    </rPh>
    <rPh sb="6" eb="7">
      <t>ヒ</t>
    </rPh>
    <phoneticPr fontId="8"/>
  </si>
  <si>
    <t>②広報費</t>
    <rPh sb="1" eb="3">
      <t>コウホウ</t>
    </rPh>
    <rPh sb="3" eb="4">
      <t>ヒ</t>
    </rPh>
    <phoneticPr fontId="8"/>
  </si>
  <si>
    <t>EとFの小さいほう</t>
    <rPh sb="4" eb="5">
      <t>チイ</t>
    </rPh>
    <phoneticPr fontId="8"/>
  </si>
  <si>
    <t>以外の2/3</t>
    <rPh sb="0" eb="2">
      <t>イガイ</t>
    </rPh>
    <phoneticPr fontId="8"/>
  </si>
  <si>
    <t>H-I</t>
    <phoneticPr fontId="8"/>
  </si>
  <si>
    <t>以外の合計</t>
    <rPh sb="0" eb="2">
      <t>イガイ</t>
    </rPh>
    <rPh sb="3" eb="5">
      <t>ゴウケイ</t>
    </rPh>
    <phoneticPr fontId="8"/>
  </si>
  <si>
    <t>関連費*2/3</t>
    <rPh sb="0" eb="2">
      <t>カンレン</t>
    </rPh>
    <rPh sb="2" eb="3">
      <t>ヒ</t>
    </rPh>
    <phoneticPr fontId="8"/>
  </si>
  <si>
    <t>Hの1/4</t>
    <phoneticPr fontId="8"/>
  </si>
  <si>
    <t>③ウェブサイト関連費</t>
    <rPh sb="7" eb="9">
      <t>カンレン</t>
    </rPh>
    <rPh sb="9" eb="10">
      <t>ヒ</t>
    </rPh>
    <phoneticPr fontId="8"/>
  </si>
  <si>
    <t>④展示会等出展費</t>
    <rPh sb="1" eb="4">
      <t>テンジカイ</t>
    </rPh>
    <rPh sb="4" eb="5">
      <t>トウ</t>
    </rPh>
    <rPh sb="5" eb="7">
      <t>シュッテン</t>
    </rPh>
    <rPh sb="7" eb="8">
      <t>ヒ</t>
    </rPh>
    <phoneticPr fontId="8"/>
  </si>
  <si>
    <t>⑤旅費</t>
    <rPh sb="1" eb="3">
      <t>リョヒ</t>
    </rPh>
    <phoneticPr fontId="8"/>
  </si>
  <si>
    <t>計算</t>
    <rPh sb="0" eb="2">
      <t>ケイサン</t>
    </rPh>
    <phoneticPr fontId="8"/>
  </si>
  <si>
    <t>⑥新商品開発費</t>
    <rPh sb="1" eb="4">
      <t>シンショウヒン</t>
    </rPh>
    <rPh sb="4" eb="6">
      <t>カイハツ</t>
    </rPh>
    <rPh sb="6" eb="7">
      <t>ヒ</t>
    </rPh>
    <phoneticPr fontId="8"/>
  </si>
  <si>
    <t>計算方法シートの</t>
    <phoneticPr fontId="8"/>
  </si>
  <si>
    <t>⑦借料</t>
    <rPh sb="1" eb="3">
      <t>シャクリョウ</t>
    </rPh>
    <phoneticPr fontId="8"/>
  </si>
  <si>
    <t>可変</t>
    <rPh sb="0" eb="2">
      <t>カヘン</t>
    </rPh>
    <phoneticPr fontId="8"/>
  </si>
  <si>
    <t>補助率</t>
    <rPh sb="0" eb="3">
      <t>ホジョリツ</t>
    </rPh>
    <phoneticPr fontId="8"/>
  </si>
  <si>
    <t>申請額が一意になる場合</t>
    <rPh sb="0" eb="2">
      <t>シンセイ</t>
    </rPh>
    <rPh sb="2" eb="3">
      <t>ガク</t>
    </rPh>
    <rPh sb="4" eb="6">
      <t>イチイ</t>
    </rPh>
    <rPh sb="9" eb="11">
      <t>バアイ</t>
    </rPh>
    <phoneticPr fontId="8"/>
  </si>
  <si>
    <t>申請額に範囲がある場合</t>
    <rPh sb="0" eb="2">
      <t>シンセイ</t>
    </rPh>
    <rPh sb="2" eb="3">
      <t>ガク</t>
    </rPh>
    <rPh sb="4" eb="6">
      <t>ハンイ</t>
    </rPh>
    <rPh sb="9" eb="11">
      <t>バアイ</t>
    </rPh>
    <phoneticPr fontId="8"/>
  </si>
  <si>
    <t>⑧設備処分費</t>
    <rPh sb="1" eb="6">
      <t>セツビショブンヒ</t>
    </rPh>
    <phoneticPr fontId="8"/>
  </si>
  <si>
    <t>補助率文言</t>
    <rPh sb="0" eb="3">
      <t>ホジョリツ</t>
    </rPh>
    <rPh sb="3" eb="5">
      <t>モンゴン</t>
    </rPh>
    <phoneticPr fontId="8"/>
  </si>
  <si>
    <t>⑨修繕費</t>
    <rPh sb="1" eb="4">
      <t>シュウゼンヒ</t>
    </rPh>
    <phoneticPr fontId="8"/>
  </si>
  <si>
    <t>Web以外の申請額が最大</t>
    <rPh sb="3" eb="5">
      <t>イガイ</t>
    </rPh>
    <rPh sb="6" eb="8">
      <t>シンセイ</t>
    </rPh>
    <rPh sb="8" eb="9">
      <t>ガク</t>
    </rPh>
    <rPh sb="10" eb="12">
      <t>サイダイ</t>
    </rPh>
    <phoneticPr fontId="8"/>
  </si>
  <si>
    <t>Webの申請額が最大</t>
    <rPh sb="8" eb="10">
      <t>サイダイ</t>
    </rPh>
    <phoneticPr fontId="8"/>
  </si>
  <si>
    <t>⑩委託・外注費</t>
    <rPh sb="1" eb="3">
      <t>イタク</t>
    </rPh>
    <rPh sb="4" eb="6">
      <t>ガイチュウ</t>
    </rPh>
    <rPh sb="6" eb="7">
      <t>ヒ</t>
    </rPh>
    <phoneticPr fontId="8"/>
  </si>
  <si>
    <t>Web以外
(下段端数)</t>
    <rPh sb="3" eb="5">
      <t>イガイ</t>
    </rPh>
    <rPh sb="7" eb="9">
      <t>カダン</t>
    </rPh>
    <rPh sb="9" eb="11">
      <t>ハスウ</t>
    </rPh>
    <phoneticPr fontId="8"/>
  </si>
  <si>
    <t>a経費(=K2)</t>
    <rPh sb="1" eb="3">
      <t>ケイヒ</t>
    </rPh>
    <phoneticPr fontId="8"/>
  </si>
  <si>
    <t>b.補助額の最大値</t>
    <rPh sb="2" eb="4">
      <t>ホジョ</t>
    </rPh>
    <rPh sb="4" eb="5">
      <t>ガク</t>
    </rPh>
    <rPh sb="6" eb="9">
      <t>サイダイチ</t>
    </rPh>
    <phoneticPr fontId="8"/>
  </si>
  <si>
    <t>b.Web以外の申請額</t>
    <rPh sb="5" eb="7">
      <t>イガイ</t>
    </rPh>
    <rPh sb="8" eb="10">
      <t>シンセイ</t>
    </rPh>
    <rPh sb="10" eb="11">
      <t>ガク</t>
    </rPh>
    <phoneticPr fontId="8"/>
  </si>
  <si>
    <t>⑪車両購入費</t>
    <rPh sb="1" eb="3">
      <t>シャリョウ</t>
    </rPh>
    <rPh sb="3" eb="5">
      <t>コウニュウ</t>
    </rPh>
    <rPh sb="5" eb="6">
      <t>ヒ</t>
    </rPh>
    <phoneticPr fontId="8"/>
  </si>
  <si>
    <t>Web
(下段端数)</t>
    <phoneticPr fontId="8"/>
  </si>
  <si>
    <t>c経費(=Q2)</t>
    <rPh sb="1" eb="3">
      <t>ケイヒ</t>
    </rPh>
    <phoneticPr fontId="8"/>
  </si>
  <si>
    <t>d.補助額の最大値
と50万の小さい方</t>
    <rPh sb="2" eb="4">
      <t>ホジョ</t>
    </rPh>
    <rPh sb="4" eb="5">
      <t>ガク</t>
    </rPh>
    <rPh sb="13" eb="14">
      <t>マン</t>
    </rPh>
    <rPh sb="15" eb="16">
      <t>チイ</t>
    </rPh>
    <rPh sb="18" eb="19">
      <t>ホウ</t>
    </rPh>
    <phoneticPr fontId="8"/>
  </si>
  <si>
    <t>d.補助額の最大値</t>
    <rPh sb="2" eb="4">
      <t>ホジョ</t>
    </rPh>
    <rPh sb="4" eb="5">
      <t>ガク</t>
    </rPh>
    <phoneticPr fontId="8"/>
  </si>
  <si>
    <t>d.Webの申請額</t>
    <phoneticPr fontId="8"/>
  </si>
  <si>
    <t>最大補助額(=E2)</t>
    <rPh sb="0" eb="2">
      <t>サイダイ</t>
    </rPh>
    <rPh sb="2" eb="4">
      <t>ホジョ</t>
    </rPh>
    <rPh sb="4" eb="5">
      <t>ガク</t>
    </rPh>
    <phoneticPr fontId="8"/>
  </si>
  <si>
    <t>f/4</t>
    <phoneticPr fontId="8"/>
  </si>
  <si>
    <t>b+dの単純合計</t>
    <rPh sb="4" eb="6">
      <t>タンジュン</t>
    </rPh>
    <rPh sb="6" eb="8">
      <t>ゴウケイ</t>
    </rPh>
    <phoneticPr fontId="8"/>
  </si>
  <si>
    <t>f.最終補助額</t>
    <rPh sb="2" eb="4">
      <t>サイシュウ</t>
    </rPh>
    <rPh sb="4" eb="6">
      <t>ホジョ</t>
    </rPh>
    <rPh sb="6" eb="7">
      <t>ガク</t>
    </rPh>
    <phoneticPr fontId="8"/>
  </si>
  <si>
    <t>←端数から算出した加算値</t>
    <rPh sb="1" eb="3">
      <t>ハスウ</t>
    </rPh>
    <rPh sb="5" eb="7">
      <t>サンシュツ</t>
    </rPh>
    <rPh sb="9" eb="11">
      <t>カサン</t>
    </rPh>
    <rPh sb="11" eb="12">
      <t>チ</t>
    </rPh>
    <phoneticPr fontId="8"/>
  </si>
  <si>
    <t>計算結果(表示用)</t>
    <rPh sb="0" eb="2">
      <t>ケイサン</t>
    </rPh>
    <rPh sb="2" eb="4">
      <t>ケッカ</t>
    </rPh>
    <rPh sb="5" eb="8">
      <t>ヒョウジヨウ</t>
    </rPh>
    <phoneticPr fontId="8"/>
  </si>
  <si>
    <t>〇</t>
    <phoneticPr fontId="8"/>
  </si>
  <si>
    <t>入力値</t>
    <rPh sb="0" eb="2">
      <t>ニュウリョク</t>
    </rPh>
    <rPh sb="2" eb="3">
      <t>チ</t>
    </rPh>
    <phoneticPr fontId="8"/>
  </si>
  <si>
    <t>上限補助額</t>
    <rPh sb="0" eb="2">
      <t>ジョウゲン</t>
    </rPh>
    <rPh sb="2" eb="4">
      <t>ホジョ</t>
    </rPh>
    <rPh sb="4" eb="5">
      <t>ガク</t>
    </rPh>
    <phoneticPr fontId="8"/>
  </si>
  <si>
    <t>F37</t>
    <phoneticPr fontId="8"/>
  </si>
  <si>
    <t>(a)以外経費</t>
    <rPh sb="3" eb="5">
      <t>イガイ</t>
    </rPh>
    <rPh sb="5" eb="7">
      <t>ケイヒ</t>
    </rPh>
    <phoneticPr fontId="8"/>
  </si>
  <si>
    <t>以外補助額/以外経費</t>
    <rPh sb="0" eb="2">
      <t>イガイ</t>
    </rPh>
    <rPh sb="2" eb="4">
      <t>ホジョ</t>
    </rPh>
    <rPh sb="4" eb="5">
      <t>ガク</t>
    </rPh>
    <rPh sb="6" eb="8">
      <t>イガイ</t>
    </rPh>
    <rPh sb="8" eb="10">
      <t>ケイヒ</t>
    </rPh>
    <phoneticPr fontId="8"/>
  </si>
  <si>
    <t>編集</t>
    <rPh sb="0" eb="2">
      <t>ヘンシュウ</t>
    </rPh>
    <phoneticPr fontId="8"/>
  </si>
  <si>
    <t>F38</t>
    <phoneticPr fontId="8"/>
  </si>
  <si>
    <t>(b)以外補助額</t>
    <rPh sb="3" eb="5">
      <t>イガイ</t>
    </rPh>
    <rPh sb="5" eb="7">
      <t>ホジョ</t>
    </rPh>
    <rPh sb="7" eb="8">
      <t>ガク</t>
    </rPh>
    <phoneticPr fontId="8"/>
  </si>
  <si>
    <t>F39</t>
  </si>
  <si>
    <t>(c)Web経費</t>
    <rPh sb="6" eb="8">
      <t>ケイヒ</t>
    </rPh>
    <phoneticPr fontId="8"/>
  </si>
  <si>
    <t>Web補助額/Web経費</t>
    <rPh sb="3" eb="5">
      <t>ホジョ</t>
    </rPh>
    <rPh sb="5" eb="6">
      <t>ガク</t>
    </rPh>
    <rPh sb="10" eb="12">
      <t>ケイヒ</t>
    </rPh>
    <phoneticPr fontId="8"/>
  </si>
  <si>
    <t>F40</t>
  </si>
  <si>
    <t>(d)Web補助額</t>
    <rPh sb="6" eb="8">
      <t>ホジョ</t>
    </rPh>
    <rPh sb="8" eb="9">
      <t>ガク</t>
    </rPh>
    <phoneticPr fontId="8"/>
  </si>
  <si>
    <t>補助率・補助上限額チェック</t>
    <rPh sb="0" eb="3">
      <t>ホジョリツ</t>
    </rPh>
    <rPh sb="4" eb="6">
      <t>ホジョ</t>
    </rPh>
    <rPh sb="6" eb="9">
      <t>ジョウゲンガク</t>
    </rPh>
    <phoneticPr fontId="8"/>
  </si>
  <si>
    <t>F41</t>
  </si>
  <si>
    <r>
      <rPr>
        <sz val="11"/>
        <color theme="1"/>
        <rFont val="ＭＳ Ｐゴシック"/>
        <family val="3"/>
        <charset val="128"/>
        <scheme val="minor"/>
      </rPr>
      <t>(e)</t>
    </r>
    <r>
      <rPr>
        <sz val="11"/>
        <color theme="1"/>
        <rFont val="ＭＳ Ｐゴシック"/>
        <family val="2"/>
        <charset val="128"/>
        <scheme val="minor"/>
      </rPr>
      <t>経費合計</t>
    </r>
    <rPh sb="3" eb="5">
      <t>ケイヒ</t>
    </rPh>
    <rPh sb="5" eb="7">
      <t>ゴウケイ</t>
    </rPh>
    <phoneticPr fontId="8"/>
  </si>
  <si>
    <t>Web補助額/補助額計</t>
    <rPh sb="3" eb="5">
      <t>ホジョ</t>
    </rPh>
    <rPh sb="5" eb="6">
      <t>ガク</t>
    </rPh>
    <rPh sb="7" eb="9">
      <t>ホジョ</t>
    </rPh>
    <rPh sb="9" eb="10">
      <t>ガク</t>
    </rPh>
    <rPh sb="10" eb="11">
      <t>ケイ</t>
    </rPh>
    <phoneticPr fontId="8"/>
  </si>
  <si>
    <t>F42</t>
  </si>
  <si>
    <t>(f)補助額合計</t>
    <rPh sb="3" eb="5">
      <t>ホジョ</t>
    </rPh>
    <rPh sb="5" eb="6">
      <t>ガク</t>
    </rPh>
    <rPh sb="6" eb="8">
      <t>ゴウケイ</t>
    </rPh>
    <phoneticPr fontId="8"/>
  </si>
  <si>
    <t>コメント(表示用)</t>
    <rPh sb="5" eb="8">
      <t>ヒョウジヨウ</t>
    </rPh>
    <phoneticPr fontId="8"/>
  </si>
  <si>
    <t>１円加算</t>
    <rPh sb="1" eb="2">
      <t>エン</t>
    </rPh>
    <rPh sb="2" eb="4">
      <t>カサン</t>
    </rPh>
    <phoneticPr fontId="8"/>
  </si>
  <si>
    <t>以外０円</t>
    <rPh sb="0" eb="2">
      <t>イガイ</t>
    </rPh>
    <rPh sb="3" eb="4">
      <t>エン</t>
    </rPh>
    <phoneticPr fontId="8"/>
  </si>
  <si>
    <t>設備処分費1/2超</t>
    <rPh sb="0" eb="2">
      <t>セツビ</t>
    </rPh>
    <rPh sb="2" eb="4">
      <t>ショブン</t>
    </rPh>
    <rPh sb="4" eb="5">
      <t>ヒ</t>
    </rPh>
    <rPh sb="8" eb="9">
      <t>チョウ</t>
    </rPh>
    <phoneticPr fontId="8"/>
  </si>
  <si>
    <r>
      <t>Ⅲ．資金調達方法</t>
    </r>
    <r>
      <rPr>
        <sz val="8"/>
        <color rgb="FFFF0000"/>
        <rFont val="ＭＳ ゴシック"/>
        <family val="3"/>
        <charset val="128"/>
      </rPr>
      <t>【必須記入】</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</si>
</sst>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0\)"/>
    <numFmt numFmtId="178" formatCode="#,##0_);[Red]\(#,##0\)"/>
    <numFmt numFmtId="179" formatCode="0.00_ "/>
    <numFmt numFmtId="180" formatCode="0_);[Red]\(0\)"/>
    <numFmt numFmtId="181" formatCode="#,##0.000_);[Red]\(#,##0.000\)"/>
    <numFmt numFmtId="182" formatCode="#,##0.000_ ;[Red]\-#,##0.000\ "/>
  </numFmts>
  <fonts count="43" x14ac:knownFonts="1">
    <font>
      <sz val="11"/>
      <color theme="1"/>
      <name val="ＭＳ Ｐゴシック"/>
      <family val="2"/>
      <charset val="128"/>
      <scheme val="minor"/>
    </font>
    <font>
      <sz val="12"/>
      <color rgb="FF000000"/>
      <name val="ＭＳ 明朝"/>
      <family val="1"/>
      <charset val="128"/>
    </font>
    <font>
      <sz val="12"/>
      <color rgb="FF000000"/>
      <name val="ＭＳ ゴシック"/>
      <family val="3"/>
      <charset val="128"/>
    </font>
    <font>
      <sz val="11"/>
      <color rgb="FF000000"/>
      <name val="ＭＳ ゴシック"/>
      <family val="3"/>
      <charset val="128"/>
    </font>
    <font>
      <sz val="10.5"/>
      <color rgb="FF000000"/>
      <name val="ＭＳ 明朝"/>
      <family val="1"/>
      <charset val="128"/>
    </font>
    <font>
      <sz val="8"/>
      <color rgb="FF000000"/>
      <name val="ＭＳ 明朝"/>
      <family val="1"/>
      <charset val="128"/>
    </font>
    <font>
      <sz val="10.5"/>
      <color rgb="FF000000"/>
      <name val="ＭＳ ゴシック"/>
      <family val="3"/>
      <charset val="128"/>
    </font>
    <font>
      <b/>
      <sz val="11"/>
      <color rgb="FF000000"/>
      <name val="ＭＳ 明朝"/>
      <family val="1"/>
      <charset val="128"/>
    </font>
    <font>
      <sz val="6"/>
      <name val="ＭＳ Ｐゴシック"/>
      <family val="2"/>
      <charset val="128"/>
      <scheme val="minor"/>
    </font>
    <font>
      <sz val="11"/>
      <color theme="1"/>
      <name val="ＭＳ Ｐゴシック"/>
      <family val="3"/>
      <charset val="128"/>
      <scheme val="minor"/>
    </font>
    <font>
      <sz val="10.5"/>
      <color theme="1"/>
      <name val="ＭＳ 明朝"/>
      <family val="1"/>
      <charset val="128"/>
    </font>
    <font>
      <b/>
      <sz val="11"/>
      <color rgb="FFFF0000"/>
      <name val="ＭＳ Ｐゴシック"/>
      <family val="3"/>
      <charset val="128"/>
      <scheme val="minor"/>
    </font>
    <font>
      <b/>
      <u/>
      <sz val="8"/>
      <color rgb="FFFF0000"/>
      <name val="ＭＳ 明朝"/>
      <family val="1"/>
      <charset val="128"/>
    </font>
    <font>
      <sz val="11"/>
      <color rgb="FFFF0000"/>
      <name val="ＭＳ ゴシック"/>
      <family val="3"/>
      <charset val="128"/>
    </font>
    <font>
      <sz val="11"/>
      <color theme="1"/>
      <name val="ＭＳ Ｐゴシック"/>
      <family val="2"/>
      <charset val="128"/>
      <scheme val="minor"/>
    </font>
    <font>
      <sz val="6"/>
      <name val="ＭＳ Ｐゴシック"/>
      <family val="3"/>
      <charset val="128"/>
    </font>
    <font>
      <b/>
      <sz val="11"/>
      <name val="ＭＳ ゴシック"/>
      <family val="3"/>
      <charset val="128"/>
    </font>
    <font>
      <sz val="11"/>
      <name val="ＭＳ Ｐゴシック"/>
      <family val="2"/>
      <charset val="128"/>
      <scheme val="minor"/>
    </font>
    <font>
      <b/>
      <sz val="1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name val="ＭＳ ゴシック"/>
      <family val="3"/>
      <charset val="128"/>
    </font>
    <font>
      <sz val="10"/>
      <color theme="1"/>
      <name val="ＭＳ Ｐゴシック"/>
      <family val="2"/>
      <charset val="128"/>
      <scheme val="minor"/>
    </font>
    <font>
      <sz val="10"/>
      <name val="ＭＳ Ｐゴシック"/>
      <family val="2"/>
      <charset val="128"/>
      <scheme val="minor"/>
    </font>
    <font>
      <sz val="11"/>
      <color rgb="FFFF0000"/>
      <name val="ＭＳ Ｐゴシック"/>
      <family val="2"/>
      <charset val="128"/>
      <scheme val="minor"/>
    </font>
    <font>
      <sz val="14"/>
      <color rgb="FFFF0000"/>
      <name val="ＭＳ ゴシック"/>
      <family val="3"/>
      <charset val="128"/>
    </font>
    <font>
      <sz val="11"/>
      <color theme="2" tint="-9.9978637043366805E-2"/>
      <name val="ＭＳ Ｐゴシック"/>
      <family val="2"/>
      <charset val="128"/>
      <scheme val="minor"/>
    </font>
    <font>
      <b/>
      <sz val="14"/>
      <color rgb="FFFF0000"/>
      <name val="ＭＳ Ｐゴシック"/>
      <family val="3"/>
      <charset val="128"/>
      <scheme val="minor"/>
    </font>
    <font>
      <sz val="8"/>
      <color rgb="FFFF0000"/>
      <name val="ＭＳ ゴシック"/>
      <family val="3"/>
      <charset val="128"/>
    </font>
    <font>
      <sz val="11"/>
      <color rgb="FF00B050"/>
      <name val="ＭＳ Ｐゴシック"/>
      <family val="2"/>
      <charset val="128"/>
      <scheme val="minor"/>
    </font>
    <font>
      <sz val="10"/>
      <color rgb="FF000000"/>
      <name val="ＭＳ ゴシック"/>
      <family val="3"/>
      <charset val="128"/>
    </font>
    <font>
      <b/>
      <u/>
      <sz val="10"/>
      <color rgb="FF000000"/>
      <name val="ＭＳ 明朝"/>
      <family val="1"/>
      <charset val="128"/>
    </font>
    <font>
      <b/>
      <sz val="14"/>
      <color rgb="FFFF0000"/>
      <name val="ＭＳ ゴシック"/>
      <family val="3"/>
      <charset val="128"/>
    </font>
    <font>
      <b/>
      <sz val="12"/>
      <color rgb="FFFF0000"/>
      <name val="ＭＳ ゴシック"/>
      <family val="3"/>
      <charset val="128"/>
    </font>
    <font>
      <sz val="14"/>
      <color theme="1"/>
      <name val="ＭＳ Ｐゴシック"/>
      <family val="2"/>
      <charset val="128"/>
      <scheme val="minor"/>
    </font>
    <font>
      <sz val="11"/>
      <name val="ＭＳ Ｐゴシック"/>
      <family val="3"/>
      <charset val="128"/>
      <scheme val="minor"/>
    </font>
    <font>
      <sz val="9"/>
      <color rgb="FF000000"/>
      <name val="ＭＳ 明朝"/>
      <family val="1"/>
      <charset val="128"/>
    </font>
    <font>
      <sz val="9"/>
      <name val="ＭＳ 明朝"/>
      <family val="1"/>
      <charset val="128"/>
    </font>
    <font>
      <sz val="9"/>
      <color theme="1"/>
      <name val="ＭＳ 明朝"/>
      <family val="1"/>
      <charset val="128"/>
    </font>
    <font>
      <sz val="11"/>
      <color theme="1"/>
      <name val="ＭＳ ゴシック"/>
      <family val="3"/>
      <charset val="128"/>
    </font>
    <font>
      <b/>
      <sz val="12"/>
      <color rgb="FFFFFF00"/>
      <name val="ＭＳ ゴシック"/>
      <family val="3"/>
      <charset val="128"/>
    </font>
    <font>
      <sz val="11"/>
      <color theme="1"/>
      <name val="ＭＳ 明朝"/>
      <family val="1"/>
      <charset val="128"/>
    </font>
    <font>
      <u/>
      <sz val="9"/>
      <name val="ＭＳ 明朝"/>
      <family val="1"/>
      <charset val="128"/>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EB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B6DDE8"/>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32">
    <xf numFmtId="0" fontId="0" fillId="0" borderId="0" xfId="0">
      <alignment vertical="center"/>
    </xf>
    <xf numFmtId="0" fontId="0" fillId="0" borderId="1" xfId="0" applyBorder="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5" fillId="0" borderId="0" xfId="0" applyFont="1">
      <alignment vertical="center"/>
    </xf>
    <xf numFmtId="0" fontId="3" fillId="0" borderId="0" xfId="0" applyFont="1">
      <alignment vertical="center"/>
    </xf>
    <xf numFmtId="0" fontId="0" fillId="0" borderId="0" xfId="0"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7" fillId="0" borderId="0" xfId="0" applyFont="1">
      <alignment vertical="center"/>
    </xf>
    <xf numFmtId="0" fontId="0" fillId="0" borderId="1" xfId="0" applyBorder="1" applyAlignment="1">
      <alignment horizontal="center" vertical="center"/>
    </xf>
    <xf numFmtId="0" fontId="0" fillId="3" borderId="0" xfId="0" applyFill="1" applyProtection="1">
      <alignment vertical="center"/>
      <protection locked="0"/>
    </xf>
    <xf numFmtId="0" fontId="0" fillId="0" borderId="0" xfId="0" applyAlignment="1">
      <alignment horizontal="center" vertical="center"/>
    </xf>
    <xf numFmtId="0" fontId="0" fillId="0" borderId="13" xfId="0" applyBorder="1">
      <alignment vertical="center"/>
    </xf>
    <xf numFmtId="0" fontId="5" fillId="0" borderId="0" xfId="0" applyFont="1" applyAlignment="1">
      <alignment vertical="center" shrinkToFit="1"/>
    </xf>
    <xf numFmtId="0" fontId="5" fillId="0" borderId="0" xfId="0" applyFont="1" applyAlignment="1">
      <alignment horizontal="left" vertical="center"/>
    </xf>
    <xf numFmtId="0" fontId="12" fillId="0" borderId="0" xfId="0" applyFont="1" applyAlignment="1">
      <alignment horizontal="left" vertical="center" shrinkToFit="1"/>
    </xf>
    <xf numFmtId="0" fontId="0" fillId="4" borderId="1" xfId="0" applyFill="1" applyBorder="1" applyAlignment="1">
      <alignment vertical="center" wrapText="1"/>
    </xf>
    <xf numFmtId="0" fontId="0" fillId="0" borderId="13" xfId="0" applyBorder="1" applyProtection="1">
      <alignment vertical="center"/>
      <protection locked="0"/>
    </xf>
    <xf numFmtId="0" fontId="17" fillId="0" borderId="0" xfId="0" applyFont="1">
      <alignment vertical="center"/>
    </xf>
    <xf numFmtId="0" fontId="16" fillId="0" borderId="0" xfId="0" applyFont="1">
      <alignment vertical="center"/>
    </xf>
    <xf numFmtId="0" fontId="20" fillId="3" borderId="0" xfId="0" applyFont="1" applyFill="1">
      <alignment vertical="center"/>
    </xf>
    <xf numFmtId="38" fontId="21" fillId="6" borderId="1" xfId="1" applyFont="1" applyFill="1" applyBorder="1" applyAlignment="1">
      <alignment horizontal="center" vertical="center"/>
    </xf>
    <xf numFmtId="38" fontId="21" fillId="6" borderId="0" xfId="1" applyFont="1" applyFill="1" applyBorder="1" applyAlignment="1">
      <alignment horizontal="center" vertical="center"/>
    </xf>
    <xf numFmtId="0" fontId="17" fillId="0" borderId="0" xfId="0" applyFont="1" applyProtection="1">
      <alignment vertical="center"/>
      <protection locked="0"/>
    </xf>
    <xf numFmtId="0" fontId="0" fillId="3" borderId="0" xfId="0" applyFill="1">
      <alignment vertical="center"/>
    </xf>
    <xf numFmtId="177" fontId="19" fillId="3" borderId="0" xfId="0" applyNumberFormat="1" applyFont="1" applyFill="1" applyAlignment="1">
      <alignment horizontal="center" vertical="center"/>
    </xf>
    <xf numFmtId="49" fontId="0" fillId="0" borderId="0" xfId="0" applyNumberFormat="1">
      <alignment vertical="center"/>
    </xf>
    <xf numFmtId="176" fontId="0" fillId="7" borderId="1" xfId="0" applyNumberFormat="1" applyFill="1" applyBorder="1">
      <alignment vertical="center"/>
    </xf>
    <xf numFmtId="49" fontId="0" fillId="8" borderId="1" xfId="0" applyNumberFormat="1" applyFill="1" applyBorder="1">
      <alignment vertical="center"/>
    </xf>
    <xf numFmtId="178" fontId="0" fillId="8" borderId="1" xfId="0" applyNumberFormat="1" applyFill="1" applyBorder="1">
      <alignment vertical="center"/>
    </xf>
    <xf numFmtId="178" fontId="0" fillId="9" borderId="5" xfId="0" applyNumberFormat="1" applyFill="1" applyBorder="1">
      <alignment vertical="center"/>
    </xf>
    <xf numFmtId="178" fontId="0" fillId="0" borderId="1" xfId="0" applyNumberFormat="1" applyBorder="1">
      <alignment vertical="center"/>
    </xf>
    <xf numFmtId="178" fontId="0" fillId="0" borderId="5" xfId="0" applyNumberFormat="1" applyBorder="1">
      <alignment vertical="center"/>
    </xf>
    <xf numFmtId="49" fontId="0" fillId="9" borderId="1" xfId="0" applyNumberFormat="1" applyFill="1" applyBorder="1">
      <alignment vertical="center"/>
    </xf>
    <xf numFmtId="178" fontId="0" fillId="9" borderId="1" xfId="0" applyNumberFormat="1" applyFill="1" applyBorder="1">
      <alignment vertical="center"/>
    </xf>
    <xf numFmtId="178" fontId="0" fillId="10" borderId="1" xfId="0" applyNumberFormat="1" applyFill="1" applyBorder="1">
      <alignment vertical="center"/>
    </xf>
    <xf numFmtId="178" fontId="17" fillId="0" borderId="1" xfId="0" applyNumberFormat="1" applyFont="1" applyBorder="1">
      <alignment vertical="center"/>
    </xf>
    <xf numFmtId="176" fontId="0" fillId="0" borderId="0" xfId="0" applyNumberFormat="1">
      <alignment vertical="center"/>
    </xf>
    <xf numFmtId="0" fontId="0" fillId="12" borderId="1" xfId="0" applyFill="1" applyBorder="1">
      <alignment vertical="center"/>
    </xf>
    <xf numFmtId="38" fontId="21" fillId="0" borderId="1" xfId="1" applyFont="1" applyFill="1" applyBorder="1" applyAlignment="1">
      <alignment horizontal="center" vertical="center"/>
    </xf>
    <xf numFmtId="0" fontId="0" fillId="14" borderId="1"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vertical="center" wrapText="1"/>
    </xf>
    <xf numFmtId="177" fontId="11" fillId="3" borderId="1" xfId="0" applyNumberFormat="1" applyFont="1" applyFill="1" applyBorder="1" applyAlignment="1">
      <alignment horizontal="right" vertical="center"/>
    </xf>
    <xf numFmtId="0" fontId="18" fillId="3" borderId="0" xfId="0" applyFont="1" applyFill="1" applyProtection="1">
      <alignment vertical="center"/>
      <protection hidden="1"/>
    </xf>
    <xf numFmtId="0" fontId="0" fillId="3" borderId="0" xfId="0" applyFill="1" applyProtection="1">
      <alignment vertical="center"/>
      <protection hidden="1"/>
    </xf>
    <xf numFmtId="38" fontId="21" fillId="6" borderId="1" xfId="1" applyFont="1" applyFill="1" applyBorder="1" applyAlignment="1" applyProtection="1">
      <alignment horizontal="center" vertical="center"/>
      <protection hidden="1"/>
    </xf>
    <xf numFmtId="38" fontId="21" fillId="6" borderId="0" xfId="1" applyFont="1" applyFill="1" applyBorder="1" applyAlignment="1" applyProtection="1">
      <alignment horizontal="center" vertical="center"/>
      <protection hidden="1"/>
    </xf>
    <xf numFmtId="177" fontId="19" fillId="3" borderId="0" xfId="0" applyNumberFormat="1" applyFont="1" applyFill="1" applyAlignment="1" applyProtection="1">
      <alignment horizontal="center" vertical="center"/>
      <protection hidden="1"/>
    </xf>
    <xf numFmtId="0" fontId="0" fillId="0" borderId="0" xfId="0" applyProtection="1">
      <alignment vertical="center"/>
      <protection hidden="1"/>
    </xf>
    <xf numFmtId="177" fontId="11" fillId="0" borderId="0" xfId="0" applyNumberFormat="1" applyFont="1" applyAlignment="1" applyProtection="1">
      <alignment horizontal="right" vertical="top"/>
      <protection hidden="1"/>
    </xf>
    <xf numFmtId="0" fontId="20" fillId="3" borderId="0" xfId="0" applyFont="1" applyFill="1" applyProtection="1">
      <alignment vertical="center"/>
      <protection hidden="1"/>
    </xf>
    <xf numFmtId="0" fontId="0" fillId="8" borderId="0" xfId="0" applyFill="1">
      <alignment vertical="center"/>
    </xf>
    <xf numFmtId="0" fontId="0" fillId="14" borderId="1" xfId="0" applyFill="1" applyBorder="1">
      <alignment vertical="center"/>
    </xf>
    <xf numFmtId="180" fontId="0" fillId="14" borderId="1" xfId="0" applyNumberFormat="1" applyFill="1" applyBorder="1">
      <alignment vertical="center"/>
    </xf>
    <xf numFmtId="178" fontId="0" fillId="5" borderId="1" xfId="0" applyNumberFormat="1" applyFill="1" applyBorder="1">
      <alignment vertical="center"/>
    </xf>
    <xf numFmtId="0" fontId="9" fillId="0" borderId="1" xfId="0" applyFont="1" applyBorder="1">
      <alignment vertical="center"/>
    </xf>
    <xf numFmtId="0" fontId="0" fillId="0" borderId="5"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78" fontId="0" fillId="0" borderId="0" xfId="0" applyNumberFormat="1">
      <alignment vertical="center"/>
    </xf>
    <xf numFmtId="0" fontId="0" fillId="0" borderId="21" xfId="0" applyBorder="1">
      <alignment vertical="center"/>
    </xf>
    <xf numFmtId="178" fontId="22" fillId="0" borderId="0" xfId="0" applyNumberFormat="1" applyFont="1">
      <alignment vertical="center"/>
    </xf>
    <xf numFmtId="0" fontId="23" fillId="0" borderId="0" xfId="0" applyFont="1">
      <alignment vertical="center"/>
    </xf>
    <xf numFmtId="179" fontId="0" fillId="0" borderId="0" xfId="0" applyNumberFormat="1">
      <alignment vertical="center"/>
    </xf>
    <xf numFmtId="0" fontId="0" fillId="0" borderId="22" xfId="0" applyBorder="1">
      <alignment vertical="center"/>
    </xf>
    <xf numFmtId="49" fontId="0" fillId="0" borderId="23" xfId="0" applyNumberFormat="1" applyBorder="1">
      <alignment vertical="center"/>
    </xf>
    <xf numFmtId="178" fontId="0" fillId="0" borderId="23" xfId="0" applyNumberFormat="1" applyBorder="1">
      <alignment vertical="center"/>
    </xf>
    <xf numFmtId="0" fontId="0" fillId="0" borderId="24" xfId="0" applyBorder="1">
      <alignment vertical="center"/>
    </xf>
    <xf numFmtId="49" fontId="0" fillId="0" borderId="18" xfId="0" applyNumberFormat="1" applyBorder="1">
      <alignment vertical="center"/>
    </xf>
    <xf numFmtId="178" fontId="0" fillId="0" borderId="18" xfId="0" applyNumberFormat="1" applyBorder="1">
      <alignment vertical="center"/>
    </xf>
    <xf numFmtId="49" fontId="0" fillId="0" borderId="19" xfId="0" applyNumberFormat="1" applyBorder="1">
      <alignment vertical="center"/>
    </xf>
    <xf numFmtId="0" fontId="20" fillId="13" borderId="25" xfId="0" applyFont="1" applyFill="1" applyBorder="1">
      <alignment vertical="center"/>
    </xf>
    <xf numFmtId="0" fontId="0" fillId="0" borderId="23" xfId="0" applyBorder="1">
      <alignment vertical="center"/>
    </xf>
    <xf numFmtId="49" fontId="24" fillId="0" borderId="0" xfId="0" applyNumberFormat="1" applyFont="1">
      <alignment vertical="center"/>
    </xf>
    <xf numFmtId="49" fontId="24" fillId="0" borderId="20" xfId="0" applyNumberFormat="1" applyFont="1" applyBorder="1">
      <alignment vertical="center"/>
    </xf>
    <xf numFmtId="49" fontId="0" fillId="0" borderId="21" xfId="0" applyNumberFormat="1" applyBorder="1">
      <alignment vertical="center"/>
    </xf>
    <xf numFmtId="179" fontId="0" fillId="0" borderId="1" xfId="0" applyNumberFormat="1" applyBorder="1">
      <alignment vertical="center"/>
    </xf>
    <xf numFmtId="176" fontId="0" fillId="0" borderId="1" xfId="0" applyNumberFormat="1" applyBorder="1">
      <alignment vertical="center"/>
    </xf>
    <xf numFmtId="0" fontId="0" fillId="0" borderId="0" xfId="0" applyAlignment="1">
      <alignment horizontal="right" vertical="center"/>
    </xf>
    <xf numFmtId="0" fontId="16" fillId="0" borderId="0" xfId="0" applyFont="1" applyAlignment="1">
      <alignment horizontal="center" vertical="center"/>
    </xf>
    <xf numFmtId="177" fontId="11" fillId="3" borderId="0" xfId="0" applyNumberFormat="1" applyFont="1" applyFill="1" applyAlignment="1" applyProtection="1">
      <alignment horizontal="right" vertical="center"/>
      <protection hidden="1"/>
    </xf>
    <xf numFmtId="49" fontId="0" fillId="0" borderId="0" xfId="0" applyNumberFormat="1" applyAlignment="1">
      <alignment horizontal="center" vertical="center"/>
    </xf>
    <xf numFmtId="178" fontId="0" fillId="8" borderId="5" xfId="0" applyNumberFormat="1" applyFill="1" applyBorder="1">
      <alignment vertical="center"/>
    </xf>
    <xf numFmtId="49" fontId="0" fillId="10" borderId="5" xfId="0" applyNumberFormat="1" applyFill="1" applyBorder="1">
      <alignment vertical="center"/>
    </xf>
    <xf numFmtId="178" fontId="0" fillId="10" borderId="3" xfId="0" applyNumberFormat="1" applyFill="1" applyBorder="1">
      <alignment vertical="center"/>
    </xf>
    <xf numFmtId="178" fontId="0" fillId="11" borderId="6" xfId="0" applyNumberFormat="1" applyFill="1" applyBorder="1">
      <alignment vertical="center"/>
    </xf>
    <xf numFmtId="181" fontId="0" fillId="0" borderId="1" xfId="0" applyNumberFormat="1" applyBorder="1">
      <alignment vertical="center"/>
    </xf>
    <xf numFmtId="181" fontId="17" fillId="0" borderId="1" xfId="0" applyNumberFormat="1" applyFont="1" applyBorder="1">
      <alignment vertical="center"/>
    </xf>
    <xf numFmtId="181" fontId="0" fillId="0" borderId="5" xfId="0" applyNumberFormat="1" applyBorder="1">
      <alignment vertical="center"/>
    </xf>
    <xf numFmtId="181" fontId="0" fillId="11" borderId="1" xfId="0" applyNumberFormat="1" applyFill="1" applyBorder="1">
      <alignment vertical="center"/>
    </xf>
    <xf numFmtId="0" fontId="25" fillId="0" borderId="0" xfId="0" applyFont="1" applyAlignment="1">
      <alignment vertical="center" wrapText="1"/>
    </xf>
    <xf numFmtId="0" fontId="0" fillId="9" borderId="0" xfId="0" applyFill="1">
      <alignment vertical="center"/>
    </xf>
    <xf numFmtId="49" fontId="17" fillId="0" borderId="20" xfId="0" applyNumberFormat="1" applyFont="1" applyBorder="1">
      <alignment vertical="center"/>
    </xf>
    <xf numFmtId="176" fontId="0" fillId="0" borderId="26" xfId="0" applyNumberFormat="1" applyBorder="1">
      <alignment vertical="center"/>
    </xf>
    <xf numFmtId="178" fontId="26" fillId="0" borderId="1" xfId="0" applyNumberFormat="1" applyFont="1" applyBorder="1">
      <alignment vertical="center"/>
    </xf>
    <xf numFmtId="181" fontId="26" fillId="0" borderId="1" xfId="0" applyNumberFormat="1" applyFont="1" applyBorder="1">
      <alignment vertical="center"/>
    </xf>
    <xf numFmtId="0" fontId="0" fillId="0" borderId="13" xfId="0" applyBorder="1" applyAlignment="1">
      <alignment horizontal="center" vertical="center"/>
    </xf>
    <xf numFmtId="182" fontId="21" fillId="6" borderId="0" xfId="1" applyNumberFormat="1" applyFont="1" applyFill="1" applyBorder="1" applyAlignment="1">
      <alignment horizontal="center" vertical="center"/>
    </xf>
    <xf numFmtId="0" fontId="27" fillId="0" borderId="0" xfId="0" applyFont="1" applyAlignment="1" applyProtection="1">
      <alignment horizontal="left" vertical="center"/>
      <protection hidden="1"/>
    </xf>
    <xf numFmtId="0" fontId="27" fillId="0" borderId="0" xfId="0" applyFont="1" applyAlignment="1" applyProtection="1">
      <alignment horizontal="center" vertical="center"/>
      <protection hidden="1"/>
    </xf>
    <xf numFmtId="0" fontId="24" fillId="0" borderId="0" xfId="0" applyFont="1">
      <alignment vertical="center"/>
    </xf>
    <xf numFmtId="0" fontId="24" fillId="0" borderId="17" xfId="0" applyFont="1" applyBorder="1">
      <alignment vertical="center"/>
    </xf>
    <xf numFmtId="0" fontId="24" fillId="0" borderId="18" xfId="0" applyFont="1" applyBorder="1">
      <alignment vertical="center"/>
    </xf>
    <xf numFmtId="0" fontId="24" fillId="0" borderId="19" xfId="0" applyFont="1" applyBorder="1">
      <alignment vertical="center"/>
    </xf>
    <xf numFmtId="0" fontId="13" fillId="0" borderId="20" xfId="0" applyFont="1" applyBorder="1">
      <alignment vertical="center"/>
    </xf>
    <xf numFmtId="0" fontId="24" fillId="0" borderId="21" xfId="0" applyFont="1" applyBorder="1">
      <alignment vertical="center"/>
    </xf>
    <xf numFmtId="0" fontId="24" fillId="0" borderId="20" xfId="0" applyFont="1" applyBorder="1">
      <alignment vertical="center"/>
    </xf>
    <xf numFmtId="0" fontId="24" fillId="0" borderId="22" xfId="0" applyFont="1" applyBorder="1">
      <alignment vertical="center"/>
    </xf>
    <xf numFmtId="0" fontId="24" fillId="0" borderId="23" xfId="0" applyFont="1" applyBorder="1">
      <alignment vertical="center"/>
    </xf>
    <xf numFmtId="0" fontId="24" fillId="0" borderId="24" xfId="0" applyFont="1" applyBorder="1">
      <alignment vertical="center"/>
    </xf>
    <xf numFmtId="0" fontId="17" fillId="0" borderId="20" xfId="0" applyFont="1" applyBorder="1">
      <alignment vertical="center"/>
    </xf>
    <xf numFmtId="178" fontId="0" fillId="11" borderId="1" xfId="0" applyNumberFormat="1" applyFill="1" applyBorder="1">
      <alignment vertical="center"/>
    </xf>
    <xf numFmtId="0" fontId="12" fillId="0" borderId="0" xfId="0" applyFont="1">
      <alignment vertical="center"/>
    </xf>
    <xf numFmtId="0" fontId="0" fillId="15" borderId="1" xfId="0" applyFill="1" applyBorder="1" applyAlignment="1">
      <alignment horizontal="center" vertical="center"/>
    </xf>
    <xf numFmtId="0" fontId="0" fillId="16" borderId="1" xfId="0" applyFill="1" applyBorder="1" applyAlignment="1">
      <alignment vertical="center" wrapText="1"/>
    </xf>
    <xf numFmtId="0" fontId="0" fillId="15" borderId="0" xfId="0" applyFill="1">
      <alignment vertical="center"/>
    </xf>
    <xf numFmtId="0" fontId="29" fillId="0" borderId="20" xfId="0" applyFont="1" applyBorder="1">
      <alignment vertical="center"/>
    </xf>
    <xf numFmtId="0" fontId="0" fillId="0" borderId="9" xfId="0" applyBorder="1">
      <alignment vertical="center"/>
    </xf>
    <xf numFmtId="176" fontId="0" fillId="15" borderId="1" xfId="0" applyNumberFormat="1" applyFill="1" applyBorder="1">
      <alignment vertical="center"/>
    </xf>
    <xf numFmtId="178" fontId="0" fillId="10" borderId="27" xfId="0" applyNumberFormat="1" applyFill="1" applyBorder="1">
      <alignment vertical="center"/>
    </xf>
    <xf numFmtId="178" fontId="0" fillId="9" borderId="1" xfId="0" applyNumberFormat="1" applyFill="1" applyBorder="1" applyAlignment="1">
      <alignment vertical="center" wrapText="1"/>
    </xf>
    <xf numFmtId="0" fontId="31" fillId="0" borderId="0" xfId="0" applyFont="1">
      <alignment vertical="center"/>
    </xf>
    <xf numFmtId="0" fontId="25" fillId="0" borderId="28" xfId="0" applyFont="1" applyBorder="1" applyAlignment="1" applyProtection="1">
      <alignment horizontal="center" vertical="center" shrinkToFit="1"/>
      <protection locked="0"/>
    </xf>
    <xf numFmtId="0" fontId="34" fillId="0" borderId="0" xfId="0" applyFont="1">
      <alignment vertical="center"/>
    </xf>
    <xf numFmtId="0" fontId="35" fillId="9" borderId="0" xfId="0" applyFont="1" applyFill="1" applyAlignment="1">
      <alignment vertical="center" wrapText="1"/>
    </xf>
    <xf numFmtId="0" fontId="36" fillId="0" borderId="0" xfId="0" applyFont="1">
      <alignment vertical="center"/>
    </xf>
    <xf numFmtId="0" fontId="38" fillId="0" borderId="0" xfId="0" applyFont="1">
      <alignment vertical="center"/>
    </xf>
    <xf numFmtId="0" fontId="32" fillId="0" borderId="28" xfId="0" applyFont="1" applyBorder="1" applyAlignment="1" applyProtection="1">
      <alignment horizontal="center" vertical="center" shrinkToFit="1"/>
      <protection locked="0"/>
    </xf>
    <xf numFmtId="0" fontId="0" fillId="0" borderId="20" xfId="0" applyBorder="1" applyAlignment="1">
      <alignment vertical="center" shrinkToFit="1"/>
    </xf>
    <xf numFmtId="0" fontId="40" fillId="0" borderId="0" xfId="0" applyFont="1" applyAlignment="1">
      <alignment vertical="center" shrinkToFit="1"/>
    </xf>
    <xf numFmtId="0" fontId="16" fillId="0" borderId="0" xfId="0" applyFont="1" applyAlignment="1" applyProtection="1">
      <alignment horizontal="left" vertical="top"/>
      <protection locked="0"/>
    </xf>
    <xf numFmtId="0" fontId="41" fillId="0" borderId="0" xfId="0" applyFont="1">
      <alignment vertical="center"/>
    </xf>
    <xf numFmtId="0" fontId="37" fillId="0" borderId="0" xfId="0" applyFont="1" applyAlignment="1">
      <alignment horizontal="left" vertical="center" wrapText="1" shrinkToFit="1"/>
    </xf>
    <xf numFmtId="0" fontId="37" fillId="0" borderId="0" xfId="0" applyFont="1" applyAlignment="1">
      <alignment horizontal="left" vertical="center" shrinkToFit="1"/>
    </xf>
    <xf numFmtId="177" fontId="4" fillId="0" borderId="5" xfId="0" applyNumberFormat="1" applyFont="1" applyBorder="1" applyAlignment="1" applyProtection="1">
      <alignment horizontal="right" vertical="top" wrapText="1"/>
      <protection locked="0"/>
    </xf>
    <xf numFmtId="177" fontId="4" fillId="0" borderId="6" xfId="0" applyNumberFormat="1" applyFont="1" applyBorder="1" applyAlignment="1" applyProtection="1">
      <alignment horizontal="right" vertical="top" wrapText="1"/>
      <protection locked="0"/>
    </xf>
    <xf numFmtId="177" fontId="4" fillId="0" borderId="7" xfId="0" applyNumberFormat="1" applyFont="1" applyBorder="1" applyAlignment="1" applyProtection="1">
      <alignment horizontal="righ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3" fontId="4" fillId="2" borderId="5" xfId="0" applyNumberFormat="1" applyFont="1" applyFill="1" applyBorder="1" applyAlignment="1" applyProtection="1">
      <alignment horizontal="left" vertical="top" wrapText="1"/>
      <protection locked="0"/>
    </xf>
    <xf numFmtId="3" fontId="4" fillId="2" borderId="6" xfId="0" applyNumberFormat="1" applyFont="1" applyFill="1" applyBorder="1" applyAlignment="1" applyProtection="1">
      <alignment horizontal="left" vertical="top" wrapText="1"/>
      <protection locked="0"/>
    </xf>
    <xf numFmtId="3" fontId="4" fillId="2" borderId="7" xfId="0" applyNumberFormat="1" applyFont="1" applyFill="1" applyBorder="1" applyAlignment="1" applyProtection="1">
      <alignment horizontal="left" vertical="top" wrapText="1"/>
      <protection locked="0"/>
    </xf>
    <xf numFmtId="0" fontId="36" fillId="0" borderId="0" xfId="0" applyFont="1">
      <alignment vertical="center"/>
    </xf>
    <xf numFmtId="0" fontId="38" fillId="0" borderId="0" xfId="0" applyFont="1" applyAlignment="1">
      <alignment horizontal="left" vertical="center" wrapText="1"/>
    </xf>
    <xf numFmtId="0" fontId="3" fillId="17" borderId="5" xfId="0" applyFont="1" applyFill="1" applyBorder="1" applyAlignment="1">
      <alignment horizontal="left" vertical="center" wrapText="1"/>
    </xf>
    <xf numFmtId="0" fontId="3" fillId="17" borderId="6" xfId="0" applyFont="1" applyFill="1" applyBorder="1" applyAlignment="1">
      <alignment horizontal="left" vertical="center" wrapText="1"/>
    </xf>
    <xf numFmtId="0" fontId="3" fillId="17" borderId="7" xfId="0" applyFont="1" applyFill="1" applyBorder="1" applyAlignment="1">
      <alignment horizontal="left" vertical="center" wrapText="1"/>
    </xf>
    <xf numFmtId="0" fontId="3" fillId="17" borderId="5" xfId="0" applyFont="1" applyFill="1" applyBorder="1" applyAlignment="1">
      <alignment horizontal="left" vertical="top" wrapText="1"/>
    </xf>
    <xf numFmtId="0" fontId="3" fillId="17" borderId="6" xfId="0" applyFont="1" applyFill="1" applyBorder="1" applyAlignment="1">
      <alignment horizontal="left" vertical="top" wrapText="1"/>
    </xf>
    <xf numFmtId="0" fontId="3" fillId="17" borderId="7" xfId="0" applyFont="1" applyFill="1" applyBorder="1" applyAlignment="1">
      <alignment horizontal="left" vertical="top" wrapText="1"/>
    </xf>
    <xf numFmtId="177" fontId="4" fillId="17" borderId="5" xfId="0" applyNumberFormat="1" applyFont="1" applyFill="1" applyBorder="1" applyAlignment="1">
      <alignment horizontal="right" vertical="center" wrapText="1"/>
    </xf>
    <xf numFmtId="177" fontId="4" fillId="17" borderId="6" xfId="0" applyNumberFormat="1" applyFont="1" applyFill="1" applyBorder="1" applyAlignment="1">
      <alignment horizontal="right" vertical="center" wrapText="1"/>
    </xf>
    <xf numFmtId="177" fontId="4" fillId="17" borderId="7" xfId="0" applyNumberFormat="1" applyFont="1" applyFill="1" applyBorder="1" applyAlignment="1">
      <alignment horizontal="right" vertical="center" wrapText="1"/>
    </xf>
    <xf numFmtId="0" fontId="36" fillId="0" borderId="0" xfId="0" applyFont="1" applyAlignment="1">
      <alignment horizontal="left" vertical="center"/>
    </xf>
    <xf numFmtId="0" fontId="37" fillId="0" borderId="0" xfId="0" applyFont="1" applyAlignment="1">
      <alignment horizontal="left" vertical="center" wrapText="1"/>
    </xf>
    <xf numFmtId="0" fontId="3" fillId="17" borderId="8" xfId="0" applyFont="1" applyFill="1" applyBorder="1" applyAlignment="1">
      <alignment vertical="top" wrapText="1"/>
    </xf>
    <xf numFmtId="0" fontId="3" fillId="17" borderId="9" xfId="0" applyFont="1" applyFill="1" applyBorder="1" applyAlignment="1">
      <alignment vertical="top" wrapText="1"/>
    </xf>
    <xf numFmtId="0" fontId="3" fillId="17" borderId="10" xfId="0" applyFont="1" applyFill="1" applyBorder="1" applyAlignment="1">
      <alignment vertical="top" wrapText="1"/>
    </xf>
    <xf numFmtId="0" fontId="3" fillId="17" borderId="11" xfId="0" applyFont="1" applyFill="1" applyBorder="1" applyAlignment="1">
      <alignment vertical="top" wrapText="1"/>
    </xf>
    <xf numFmtId="0" fontId="3" fillId="17" borderId="3" xfId="0" applyFont="1" applyFill="1" applyBorder="1" applyAlignment="1">
      <alignment vertical="top" wrapText="1"/>
    </xf>
    <xf numFmtId="0" fontId="3" fillId="17" borderId="4" xfId="0" applyFont="1" applyFill="1" applyBorder="1" applyAlignment="1">
      <alignment vertical="top" wrapText="1"/>
    </xf>
    <xf numFmtId="0" fontId="3" fillId="17" borderId="8" xfId="0" applyFont="1" applyFill="1" applyBorder="1" applyAlignment="1">
      <alignment horizontal="left" vertical="top" wrapText="1"/>
    </xf>
    <xf numFmtId="0" fontId="3" fillId="17" borderId="9" xfId="0" applyFont="1" applyFill="1" applyBorder="1" applyAlignment="1">
      <alignment horizontal="left" vertical="top" wrapText="1"/>
    </xf>
    <xf numFmtId="0" fontId="3" fillId="17" borderId="11"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17" borderId="10" xfId="0" applyFont="1" applyFill="1" applyBorder="1" applyAlignment="1">
      <alignment horizontal="left" vertical="top" wrapText="1"/>
    </xf>
    <xf numFmtId="0" fontId="3" fillId="17" borderId="4" xfId="0" applyFont="1" applyFill="1" applyBorder="1" applyAlignment="1">
      <alignment horizontal="left" vertical="top" wrapText="1"/>
    </xf>
    <xf numFmtId="0" fontId="3" fillId="17" borderId="8" xfId="0" applyFont="1" applyFill="1" applyBorder="1" applyAlignment="1">
      <alignment horizontal="left" vertical="center" shrinkToFit="1"/>
    </xf>
    <xf numFmtId="0" fontId="3" fillId="17" borderId="9" xfId="0" applyFont="1" applyFill="1" applyBorder="1" applyAlignment="1">
      <alignment horizontal="left" vertical="center" shrinkToFit="1"/>
    </xf>
    <xf numFmtId="0" fontId="3" fillId="17" borderId="10" xfId="0" applyFont="1" applyFill="1" applyBorder="1" applyAlignment="1">
      <alignment horizontal="left" vertical="center" shrinkToFit="1"/>
    </xf>
    <xf numFmtId="0" fontId="3" fillId="17" borderId="11" xfId="0" applyFont="1" applyFill="1" applyBorder="1" applyAlignment="1" applyProtection="1">
      <alignment horizontal="center" vertical="center" wrapText="1"/>
      <protection locked="0"/>
    </xf>
    <xf numFmtId="0" fontId="3" fillId="17" borderId="3" xfId="0" applyFont="1" applyFill="1" applyBorder="1" applyAlignment="1" applyProtection="1">
      <alignment horizontal="center" vertical="center" wrapText="1"/>
      <protection locked="0"/>
    </xf>
    <xf numFmtId="0" fontId="3" fillId="17" borderId="4" xfId="0" applyFont="1" applyFill="1" applyBorder="1" applyAlignment="1" applyProtection="1">
      <alignment horizontal="center" vertical="center" wrapText="1"/>
      <protection locked="0"/>
    </xf>
    <xf numFmtId="176" fontId="4" fillId="0" borderId="5" xfId="0" applyNumberFormat="1" applyFont="1" applyBorder="1" applyAlignment="1" applyProtection="1">
      <alignment horizontal="right" vertical="center" wrapText="1"/>
      <protection locked="0"/>
    </xf>
    <xf numFmtId="176" fontId="4" fillId="0" borderId="6" xfId="0" applyNumberFormat="1" applyFont="1" applyBorder="1" applyAlignment="1" applyProtection="1">
      <alignment horizontal="right" vertical="center" wrapText="1"/>
      <protection locked="0"/>
    </xf>
    <xf numFmtId="176" fontId="4" fillId="0" borderId="7" xfId="0" applyNumberFormat="1" applyFont="1" applyBorder="1" applyAlignment="1" applyProtection="1">
      <alignment horizontal="right" vertical="center" wrapText="1"/>
      <protection locked="0"/>
    </xf>
    <xf numFmtId="176" fontId="4" fillId="17" borderId="5" xfId="0" applyNumberFormat="1" applyFont="1" applyFill="1" applyBorder="1" applyAlignment="1" applyProtection="1">
      <alignment horizontal="right" vertical="center" wrapText="1"/>
      <protection locked="0"/>
    </xf>
    <xf numFmtId="176" fontId="4" fillId="17" borderId="6" xfId="0" applyNumberFormat="1" applyFont="1" applyFill="1" applyBorder="1" applyAlignment="1" applyProtection="1">
      <alignment horizontal="right" vertical="center" wrapText="1"/>
      <protection locked="0"/>
    </xf>
    <xf numFmtId="176" fontId="4" fillId="17" borderId="7" xfId="0" applyNumberFormat="1" applyFont="1" applyFill="1" applyBorder="1" applyAlignment="1" applyProtection="1">
      <alignment horizontal="right" vertical="center" wrapText="1"/>
      <protection locked="0"/>
    </xf>
    <xf numFmtId="177" fontId="4" fillId="17" borderId="1" xfId="0" applyNumberFormat="1" applyFont="1" applyFill="1" applyBorder="1" applyAlignment="1">
      <alignment horizontal="center" vertical="center" wrapText="1"/>
    </xf>
    <xf numFmtId="176" fontId="4" fillId="0" borderId="5" xfId="0" applyNumberFormat="1" applyFont="1" applyBorder="1" applyAlignment="1" applyProtection="1">
      <alignment horizontal="right" vertical="top" wrapText="1"/>
      <protection locked="0"/>
    </xf>
    <xf numFmtId="176" fontId="4" fillId="0" borderId="6" xfId="0" applyNumberFormat="1" applyFont="1" applyBorder="1" applyAlignment="1" applyProtection="1">
      <alignment horizontal="right" vertical="top" wrapText="1"/>
      <protection locked="0"/>
    </xf>
    <xf numFmtId="176" fontId="4" fillId="0" borderId="7" xfId="0" applyNumberFormat="1" applyFont="1" applyBorder="1" applyAlignment="1" applyProtection="1">
      <alignment horizontal="right" vertical="top" wrapText="1"/>
      <protection locked="0"/>
    </xf>
    <xf numFmtId="0" fontId="0" fillId="0" borderId="2" xfId="0" applyBorder="1" applyAlignment="1">
      <alignment horizontal="center" vertical="top" wrapText="1"/>
    </xf>
    <xf numFmtId="0" fontId="3" fillId="17" borderId="1" xfId="0" applyFont="1" applyFill="1" applyBorder="1" applyAlignment="1">
      <alignment vertical="top" wrapText="1"/>
    </xf>
    <xf numFmtId="0" fontId="0" fillId="17" borderId="1" xfId="0" applyFill="1" applyBorder="1" applyAlignment="1">
      <alignment vertical="top" wrapText="1"/>
    </xf>
    <xf numFmtId="0" fontId="3" fillId="17" borderId="5" xfId="0" applyFont="1" applyFill="1" applyBorder="1" applyAlignment="1">
      <alignment horizontal="center" vertical="top" wrapText="1"/>
    </xf>
    <xf numFmtId="0" fontId="3" fillId="17" borderId="6" xfId="0" applyFont="1" applyFill="1" applyBorder="1" applyAlignment="1">
      <alignment horizontal="center" vertical="top" wrapText="1"/>
    </xf>
    <xf numFmtId="0" fontId="3" fillId="17" borderId="7" xfId="0" applyFont="1" applyFill="1" applyBorder="1" applyAlignment="1">
      <alignment horizontal="center"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3" fillId="17" borderId="1" xfId="0" applyFont="1" applyFill="1" applyBorder="1" applyAlignment="1">
      <alignment vertical="center" wrapText="1"/>
    </xf>
    <xf numFmtId="0" fontId="0" fillId="17" borderId="1" xfId="0" applyFill="1" applyBorder="1" applyAlignment="1">
      <alignment vertical="center" wrapText="1"/>
    </xf>
    <xf numFmtId="0" fontId="3" fillId="17" borderId="1" xfId="0" applyFont="1" applyFill="1" applyBorder="1" applyAlignment="1">
      <alignment horizontal="left" vertical="top"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39" fillId="17" borderId="1" xfId="0" applyFont="1" applyFill="1" applyBorder="1" applyAlignment="1">
      <alignment vertical="center" wrapText="1"/>
    </xf>
    <xf numFmtId="177" fontId="4" fillId="17" borderId="5" xfId="0" applyNumberFormat="1" applyFont="1" applyFill="1" applyBorder="1" applyAlignment="1" applyProtection="1">
      <alignment horizontal="right" vertical="center" wrapText="1"/>
      <protection locked="0"/>
    </xf>
    <xf numFmtId="177" fontId="4" fillId="17" borderId="6" xfId="0" applyNumberFormat="1" applyFont="1" applyFill="1" applyBorder="1" applyAlignment="1" applyProtection="1">
      <alignment horizontal="right" vertical="center" wrapText="1"/>
      <protection locked="0"/>
    </xf>
    <xf numFmtId="177" fontId="4" fillId="17" borderId="7" xfId="0" applyNumberFormat="1" applyFont="1" applyFill="1" applyBorder="1" applyAlignment="1" applyProtection="1">
      <alignment horizontal="right" vertical="center" wrapText="1"/>
      <protection locked="0"/>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32" fillId="0" borderId="0" xfId="0" applyFont="1" applyAlignment="1">
      <alignment horizontal="left" vertical="center" shrinkToFit="1"/>
    </xf>
    <xf numFmtId="0" fontId="33" fillId="0" borderId="0" xfId="0" applyFont="1" applyAlignment="1">
      <alignment horizontal="center" vertical="center" shrinkToFit="1"/>
    </xf>
    <xf numFmtId="0" fontId="33" fillId="0" borderId="0" xfId="0" applyFont="1" applyAlignment="1">
      <alignment horizontal="left" vertical="center"/>
    </xf>
    <xf numFmtId="0" fontId="16" fillId="0" borderId="0" xfId="0" applyFont="1">
      <alignment vertical="center"/>
    </xf>
    <xf numFmtId="0" fontId="16" fillId="0" borderId="0" xfId="0" applyFont="1" applyAlignment="1" applyProtection="1">
      <alignment horizontal="left"/>
      <protection locked="0"/>
    </xf>
    <xf numFmtId="0" fontId="17" fillId="18" borderId="0" xfId="0" applyFont="1" applyFill="1" applyAlignment="1" applyProtection="1">
      <alignment horizontal="left" vertical="center"/>
      <protection locked="0"/>
    </xf>
    <xf numFmtId="0" fontId="40" fillId="0" borderId="0" xfId="0" applyFont="1" applyAlignment="1">
      <alignment horizontal="left" vertical="center" shrinkToFit="1"/>
    </xf>
    <xf numFmtId="0" fontId="41"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41" fillId="0" borderId="3" xfId="0" applyFont="1" applyBorder="1" applyAlignment="1">
      <alignment horizontal="center" vertical="center"/>
    </xf>
    <xf numFmtId="0" fontId="27" fillId="0" borderId="0" xfId="0" applyFont="1" applyAlignment="1">
      <alignment horizontal="left" vertical="center" shrinkToFit="1"/>
    </xf>
    <xf numFmtId="0" fontId="27" fillId="0" borderId="0" xfId="0" applyFont="1" applyAlignment="1">
      <alignment horizontal="left" vertical="center"/>
    </xf>
    <xf numFmtId="0" fontId="3" fillId="17" borderId="1" xfId="0" applyFont="1" applyFill="1" applyBorder="1"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49" fontId="0" fillId="0" borderId="1" xfId="0" applyNumberFormat="1" applyBorder="1" applyAlignment="1">
      <alignment horizontal="center" vertical="center"/>
    </xf>
    <xf numFmtId="176" fontId="0" fillId="7" borderId="1" xfId="0" applyNumberFormat="1" applyFill="1" applyBorder="1" applyAlignment="1">
      <alignment horizontal="right" vertical="center"/>
    </xf>
    <xf numFmtId="49" fontId="0" fillId="9" borderId="1" xfId="0" applyNumberFormat="1" applyFill="1" applyBorder="1" applyAlignment="1">
      <alignment horizontal="center" vertical="center" wrapText="1"/>
    </xf>
    <xf numFmtId="49" fontId="0" fillId="9"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cellXfs>
  <cellStyles count="2">
    <cellStyle name="桁区切り" xfId="1" builtinId="6"/>
    <cellStyle name="標準" xfId="0" builtinId="0"/>
  </cellStyles>
  <dxfs count="24">
    <dxf>
      <fill>
        <patternFill>
          <fgColor auto="1"/>
          <bgColor rgb="FFFF0000"/>
        </patternFill>
      </fill>
    </dxf>
    <dxf>
      <fill>
        <patternFill>
          <fgColor auto="1"/>
          <bgColor rgb="FFFF0000"/>
        </patternFill>
      </fill>
    </dxf>
    <dxf>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B6DDE8"/>
      <color rgb="FFFFCCFF"/>
      <color rgb="FFDB4603"/>
      <color rgb="FFFCE4D6"/>
      <color rgb="FFFFCCCC"/>
      <color rgb="FFFFC7CE"/>
      <color rgb="FFFC620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28577</xdr:colOff>
      <xdr:row>26</xdr:row>
      <xdr:rowOff>19051</xdr:rowOff>
    </xdr:from>
    <xdr:to>
      <xdr:col>18</xdr:col>
      <xdr:colOff>152401</xdr:colOff>
      <xdr:row>28</xdr:row>
      <xdr:rowOff>466725</xdr:rowOff>
    </xdr:to>
    <xdr:sp macro="" textlink="">
      <xdr:nvSpPr>
        <xdr:cNvPr id="2" name="左中かっこ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2878457" y="9467851"/>
          <a:ext cx="291464" cy="1186814"/>
        </a:xfrm>
        <a:prstGeom prst="leftBrace">
          <a:avLst>
            <a:gd name="adj1" fmla="val 8333"/>
            <a:gd name="adj2" fmla="val 36667"/>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29</xdr:col>
      <xdr:colOff>130544</xdr:colOff>
      <xdr:row>14</xdr:row>
      <xdr:rowOff>198783</xdr:rowOff>
    </xdr:from>
    <xdr:to>
      <xdr:col>32</xdr:col>
      <xdr:colOff>96878</xdr:colOff>
      <xdr:row>17</xdr:row>
      <xdr:rowOff>59634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378819" y="3999258"/>
          <a:ext cx="737859" cy="6038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ysClr val="windowText" lastClr="000000"/>
              </a:solidFill>
              <a:effectLst/>
              <a:latin typeface="+mj-ea"/>
              <a:ea typeface="+mj-ea"/>
              <a:cs typeface="+mn-cs"/>
            </a:rPr>
            <a:t>（</a:t>
          </a:r>
          <a:r>
            <a:rPr lang="en-US" altLang="ja-JP" sz="1100" b="0">
              <a:solidFill>
                <a:sysClr val="windowText" lastClr="000000"/>
              </a:solidFill>
              <a:effectLst/>
              <a:latin typeface="+mj-ea"/>
              <a:ea typeface="+mj-ea"/>
              <a:cs typeface="+mn-cs"/>
            </a:rPr>
            <a:t>f</a:t>
          </a:r>
          <a:r>
            <a:rPr lang="ja-JP" altLang="ja-JP" sz="1100" b="0">
              <a:solidFill>
                <a:sysClr val="windowText" lastClr="000000"/>
              </a:solidFill>
              <a:effectLst/>
              <a:latin typeface="+mj-ea"/>
              <a:ea typeface="+mj-ea"/>
              <a:cs typeface="+mn-cs"/>
            </a:rPr>
            <a:t>）</a:t>
          </a:r>
          <a:endParaRPr kumimoji="1" lang="ja-JP" altLang="en-US" sz="1100" b="0">
            <a:solidFill>
              <a:sysClr val="windowText" lastClr="000000"/>
            </a:solidFill>
            <a:latin typeface="+mj-ea"/>
            <a:ea typeface="+mj-ea"/>
          </a:endParaRPr>
        </a:p>
      </xdr:txBody>
    </xdr:sp>
    <xdr:clientData/>
  </xdr:twoCellAnchor>
  <xdr:twoCellAnchor>
    <xdr:from>
      <xdr:col>29</xdr:col>
      <xdr:colOff>130544</xdr:colOff>
      <xdr:row>9</xdr:row>
      <xdr:rowOff>308480</xdr:rowOff>
    </xdr:from>
    <xdr:to>
      <xdr:col>32</xdr:col>
      <xdr:colOff>96878</xdr:colOff>
      <xdr:row>11</xdr:row>
      <xdr:rowOff>88713</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378819" y="2565905"/>
          <a:ext cx="737859" cy="351733"/>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130544</xdr:colOff>
      <xdr:row>11</xdr:row>
      <xdr:rowOff>26504</xdr:rowOff>
    </xdr:from>
    <xdr:to>
      <xdr:col>32</xdr:col>
      <xdr:colOff>96878</xdr:colOff>
      <xdr:row>12</xdr:row>
      <xdr:rowOff>13250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5378819" y="2855429"/>
          <a:ext cx="737859" cy="348696"/>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130544</xdr:colOff>
      <xdr:row>11</xdr:row>
      <xdr:rowOff>351183</xdr:rowOff>
    </xdr:from>
    <xdr:to>
      <xdr:col>32</xdr:col>
      <xdr:colOff>96878</xdr:colOff>
      <xdr:row>13</xdr:row>
      <xdr:rowOff>86138</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5378819" y="3180108"/>
          <a:ext cx="737859" cy="344555"/>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130544</xdr:colOff>
      <xdr:row>13</xdr:row>
      <xdr:rowOff>13251</xdr:rowOff>
    </xdr:from>
    <xdr:to>
      <xdr:col>32</xdr:col>
      <xdr:colOff>96878</xdr:colOff>
      <xdr:row>14</xdr:row>
      <xdr:rowOff>2482</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378819" y="3451776"/>
          <a:ext cx="737859" cy="35118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130544</xdr:colOff>
      <xdr:row>13</xdr:row>
      <xdr:rowOff>331305</xdr:rowOff>
    </xdr:from>
    <xdr:to>
      <xdr:col>32</xdr:col>
      <xdr:colOff>96878</xdr:colOff>
      <xdr:row>15</xdr:row>
      <xdr:rowOff>72886</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5378819" y="3769830"/>
          <a:ext cx="737859" cy="35118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99296</xdr:colOff>
      <xdr:row>13</xdr:row>
      <xdr:rowOff>218661</xdr:rowOff>
    </xdr:from>
    <xdr:to>
      <xdr:col>29</xdr:col>
      <xdr:colOff>99392</xdr:colOff>
      <xdr:row>14</xdr:row>
      <xdr:rowOff>13253</xdr:rowOff>
    </xdr:to>
    <xdr:sp macro="" textlink="ExpenseCategoryList!H10">
      <xdr:nvSpPr>
        <xdr:cNvPr id="4" name="正方形/長方形 3">
          <a:extLst>
            <a:ext uri="{FF2B5EF4-FFF2-40B4-BE49-F238E27FC236}">
              <a16:creationId xmlns:a16="http://schemas.microsoft.com/office/drawing/2014/main" id="{61211ED8-A129-4FDB-9768-9469ECEC5191}"/>
            </a:ext>
          </a:extLst>
        </xdr:cNvPr>
        <xdr:cNvSpPr/>
      </xdr:nvSpPr>
      <xdr:spPr>
        <a:xfrm>
          <a:off x="99296" y="3690731"/>
          <a:ext cx="4611853" cy="159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ctr"/>
        <a:lstStyle/>
        <a:p>
          <a:pPr algn="l"/>
          <a:r>
            <a:rPr kumimoji="1" lang="en-US" altLang="ja-JP" sz="750" b="0" i="0" u="none" strike="noStrike">
              <a:solidFill>
                <a:srgbClr val="000000"/>
              </a:solidFill>
              <a:latin typeface="ＭＳ Ｐゴシック"/>
              <a:ea typeface="ＭＳ Ｐゴシック"/>
            </a:rPr>
            <a:t>((6)</a:t>
          </a:r>
          <a:r>
            <a:rPr kumimoji="1" lang="ja-JP" altLang="en-US" sz="750" b="0" i="0" u="none" strike="noStrike">
              <a:solidFill>
                <a:srgbClr val="000000"/>
              </a:solidFill>
              <a:latin typeface="ＭＳ Ｐゴシック"/>
              <a:ea typeface="ＭＳ Ｐゴシック"/>
            </a:rPr>
            <a:t>の</a:t>
          </a:r>
          <a:r>
            <a:rPr kumimoji="1" lang="en-US" altLang="ja-JP" sz="750" b="0" i="0" u="none" strike="noStrike">
              <a:solidFill>
                <a:srgbClr val="000000"/>
              </a:solidFill>
              <a:latin typeface="ＭＳ Ｐゴシック"/>
              <a:ea typeface="ＭＳ Ｐゴシック"/>
            </a:rPr>
            <a:t>1/4</a:t>
          </a:r>
          <a:r>
            <a:rPr kumimoji="1" lang="ja-JP" altLang="en-US" sz="750" b="0" i="0" u="none" strike="noStrike">
              <a:solidFill>
                <a:srgbClr val="000000"/>
              </a:solidFill>
              <a:latin typeface="ＭＳ Ｐゴシック"/>
              <a:ea typeface="ＭＳ Ｐゴシック"/>
            </a:rPr>
            <a:t>を上限</a:t>
          </a:r>
          <a:r>
            <a:rPr kumimoji="1" lang="en-US" altLang="ja-JP" sz="750" b="0" i="0" u="none" strike="noStrike">
              <a:solidFill>
                <a:srgbClr val="000000"/>
              </a:solidFill>
              <a:latin typeface="ＭＳ Ｐゴシック"/>
              <a:ea typeface="ＭＳ Ｐゴシック"/>
            </a:rPr>
            <a:t>(</a:t>
          </a:r>
          <a:r>
            <a:rPr kumimoji="1" lang="ja-JP" altLang="en-US" sz="750" b="0" i="0" u="none" strike="noStrike">
              <a:solidFill>
                <a:srgbClr val="000000"/>
              </a:solidFill>
              <a:latin typeface="ＭＳ Ｐゴシック"/>
              <a:ea typeface="ＭＳ Ｐゴシック"/>
            </a:rPr>
            <a:t>直接被害の場合最大</a:t>
          </a:r>
          <a:r>
            <a:rPr kumimoji="1" lang="en-US" altLang="ja-JP" sz="750" b="0" i="0" u="none" strike="noStrike">
              <a:solidFill>
                <a:srgbClr val="000000"/>
              </a:solidFill>
              <a:latin typeface="ＭＳ Ｐゴシック"/>
              <a:ea typeface="ＭＳ Ｐゴシック"/>
            </a:rPr>
            <a:t>50</a:t>
          </a:r>
          <a:r>
            <a:rPr kumimoji="1" lang="ja-JP" altLang="en-US" sz="750" b="0" i="0" u="none" strike="noStrike">
              <a:solidFill>
                <a:srgbClr val="000000"/>
              </a:solidFill>
              <a:latin typeface="ＭＳ Ｐゴシック"/>
              <a:ea typeface="ＭＳ Ｐゴシック"/>
            </a:rPr>
            <a:t>万円</a:t>
          </a:r>
          <a:r>
            <a:rPr kumimoji="1" lang="en-US" altLang="ja-JP" sz="750" b="0" i="0" u="none" strike="noStrike">
              <a:solidFill>
                <a:srgbClr val="000000"/>
              </a:solidFill>
              <a:latin typeface="ＭＳ Ｐゴシック"/>
              <a:ea typeface="ＭＳ Ｐゴシック"/>
            </a:rPr>
            <a:t>))</a:t>
          </a:r>
          <a:r>
            <a:rPr kumimoji="1" lang="ja-JP" altLang="en-US" sz="750" b="0" i="0" u="none" strike="noStrike">
              <a:solidFill>
                <a:srgbClr val="000000"/>
              </a:solidFill>
              <a:latin typeface="ＭＳ Ｐゴシック"/>
              <a:ea typeface="ＭＳ Ｐゴシック"/>
            </a:rPr>
            <a:t>、</a:t>
          </a:r>
          <a:r>
            <a:rPr kumimoji="1" lang="en-US" altLang="ja-JP" sz="750" b="0" i="0" u="none" strike="noStrike">
              <a:solidFill>
                <a:srgbClr val="000000"/>
              </a:solidFill>
              <a:latin typeface="ＭＳ Ｐゴシック"/>
              <a:ea typeface="ＭＳ Ｐゴシック"/>
            </a:rPr>
            <a:t>(</a:t>
          </a:r>
          <a:r>
            <a:rPr kumimoji="1" lang="en-US" altLang="en-US" sz="750" b="0" i="0" u="none" strike="noStrike">
              <a:solidFill>
                <a:srgbClr val="000000"/>
              </a:solidFill>
              <a:latin typeface="ＭＳ Ｐゴシック"/>
              <a:ea typeface="ＭＳ Ｐゴシック"/>
            </a:rPr>
            <a:t>c)×</a:t>
          </a:r>
          <a:r>
            <a:rPr kumimoji="1" lang="ja-JP" altLang="en-US" sz="750" b="0" i="0" u="none" strike="noStrike">
              <a:solidFill>
                <a:srgbClr val="000000"/>
              </a:solidFill>
              <a:latin typeface="ＭＳ Ｐゴシック"/>
              <a:ea typeface="ＭＳ Ｐゴシック"/>
            </a:rPr>
            <a:t>補助率 </a:t>
          </a:r>
          <a:r>
            <a:rPr kumimoji="1" lang="en-US" altLang="ja-JP" sz="750" b="0" i="0" u="none" strike="noStrike">
              <a:solidFill>
                <a:srgbClr val="000000"/>
              </a:solidFill>
              <a:latin typeface="ＭＳ Ｐゴシック"/>
              <a:ea typeface="ＭＳ Ｐゴシック"/>
            </a:rPr>
            <a:t>2/3  (※)</a:t>
          </a:r>
          <a:r>
            <a:rPr kumimoji="1" lang="ja-JP" altLang="en-US" sz="750" b="0" i="0" u="none" strike="noStrike">
              <a:solidFill>
                <a:srgbClr val="000000"/>
              </a:solidFill>
              <a:latin typeface="ＭＳ Ｐゴシック"/>
              <a:ea typeface="ＭＳ Ｐゴシック"/>
            </a:rPr>
            <a:t>以内</a:t>
          </a:r>
          <a:r>
            <a:rPr kumimoji="1" lang="en-US" altLang="ja-JP" sz="750" b="0" i="0" u="none" strike="noStrike">
              <a:solidFill>
                <a:srgbClr val="000000"/>
              </a:solidFill>
              <a:latin typeface="ＭＳ Ｐゴシック"/>
              <a:ea typeface="ＭＳ Ｐゴシック"/>
            </a:rPr>
            <a:t>(</a:t>
          </a:r>
          <a:r>
            <a:rPr kumimoji="1" lang="ja-JP" altLang="en-US" sz="750" b="0" i="0" u="none" strike="noStrike">
              <a:solidFill>
                <a:srgbClr val="000000"/>
              </a:solidFill>
              <a:latin typeface="ＭＳ Ｐゴシック"/>
              <a:ea typeface="ＭＳ Ｐゴシック"/>
            </a:rPr>
            <a:t>円未満切捨て</a:t>
          </a:r>
          <a:r>
            <a:rPr kumimoji="1" lang="en-US" altLang="ja-JP" sz="750" b="0" i="0" u="none" strike="noStrike">
              <a:solidFill>
                <a:srgbClr val="000000"/>
              </a:solidFill>
              <a:latin typeface="ＭＳ Ｐゴシック"/>
              <a:ea typeface="ＭＳ Ｐゴシック"/>
            </a:rPr>
            <a:t>)</a:t>
          </a:r>
        </a:p>
      </xdr:txBody>
    </xdr:sp>
    <xdr:clientData/>
  </xdr:twoCellAnchor>
  <xdr:twoCellAnchor>
    <xdr:from>
      <xdr:col>0</xdr:col>
      <xdr:colOff>125802</xdr:colOff>
      <xdr:row>11</xdr:row>
      <xdr:rowOff>201077</xdr:rowOff>
    </xdr:from>
    <xdr:to>
      <xdr:col>25</xdr:col>
      <xdr:colOff>128470</xdr:colOff>
      <xdr:row>11</xdr:row>
      <xdr:rowOff>349244</xdr:rowOff>
    </xdr:to>
    <xdr:sp macro="" textlink="ExpenseCategoryList!H9">
      <xdr:nvSpPr>
        <xdr:cNvPr id="11" name="正方形/長方形 10">
          <a:extLst>
            <a:ext uri="{FF2B5EF4-FFF2-40B4-BE49-F238E27FC236}">
              <a16:creationId xmlns:a16="http://schemas.microsoft.com/office/drawing/2014/main" id="{080E9A5E-B81A-46D9-A3A1-DE1077501856}"/>
            </a:ext>
          </a:extLst>
        </xdr:cNvPr>
        <xdr:cNvSpPr/>
      </xdr:nvSpPr>
      <xdr:spPr>
        <a:xfrm>
          <a:off x="125802" y="2977407"/>
          <a:ext cx="4170477"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1A1A78D7-EB6F-4261-8A9C-7C2F3F053F24}" type="TxLink">
            <a:rPr kumimoji="1" lang="en-US" altLang="en-US" sz="900" b="0" i="0" u="none" strike="noStrike">
              <a:solidFill>
                <a:srgbClr val="000000"/>
              </a:solidFill>
              <a:latin typeface="ＭＳ Ｐゴシック"/>
              <a:ea typeface="ＭＳ Ｐゴシック"/>
            </a:rPr>
            <a:pPr algn="l"/>
            <a:t>定額もしくは(1)×補助率2/3以内(円未満切捨て)</a:t>
          </a:fld>
          <a:endParaRPr kumimoji="1" lang="ja-JP" alt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CxnSpPr/>
      </xdr:nvCxnSpPr>
      <xdr:spPr>
        <a:xfrm flipH="1">
          <a:off x="15191740" y="1855834"/>
          <a:ext cx="1104900" cy="2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CxnSpPr/>
      </xdr:nvCxnSpPr>
      <xdr:spPr>
        <a:xfrm>
          <a:off x="16299180" y="1853475"/>
          <a:ext cx="1322614" cy="2296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6" name="直線矢印コネクタ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CxnSpPr/>
      </xdr:nvCxnSpPr>
      <xdr:spPr>
        <a:xfrm>
          <a:off x="15286990" y="1511300"/>
          <a:ext cx="6350" cy="3390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46"/>
  <sheetViews>
    <sheetView showGridLines="0" tabSelected="1" view="pageBreakPreview" topLeftCell="A23" zoomScaleNormal="115" zoomScaleSheetLayoutView="100" workbookViewId="0">
      <selection activeCell="A38" sqref="A38:AK38"/>
    </sheetView>
  </sheetViews>
  <sheetFormatPr defaultColWidth="0" defaultRowHeight="13.2" x14ac:dyDescent="0.2"/>
  <cols>
    <col min="1" max="29" width="2.33203125" customWidth="1"/>
    <col min="30" max="30" width="3.33203125" customWidth="1"/>
    <col min="31" max="36" width="3.88671875" customWidth="1"/>
    <col min="37" max="37" width="2.33203125" customWidth="1"/>
    <col min="38" max="38" width="1.109375" customWidth="1"/>
    <col min="39" max="39" width="15.33203125" customWidth="1"/>
    <col min="40" max="40" width="11.33203125" customWidth="1"/>
    <col min="41" max="41" width="15.6640625" customWidth="1"/>
    <col min="42" max="42" width="15.109375" customWidth="1"/>
    <col min="43" max="43" width="4.6640625" customWidth="1"/>
    <col min="44" max="44" width="15.109375" customWidth="1"/>
    <col min="45" max="45" width="1.6640625" customWidth="1"/>
    <col min="46" max="52" width="2.109375" hidden="1" customWidth="1"/>
    <col min="53" max="107" width="9.109375" hidden="1" customWidth="1"/>
    <col min="108" max="111" width="3.33203125" hidden="1" customWidth="1"/>
    <col min="112" max="16383" width="9.109375" hidden="1"/>
    <col min="16384" max="16384" width="12.109375" hidden="1" customWidth="1"/>
  </cols>
  <sheetData>
    <row r="1" spans="1:111" ht="5.0999999999999996" customHeight="1" thickBot="1" x14ac:dyDescent="0.25"/>
    <row r="2" spans="1:111" ht="19.5" customHeight="1" thickBot="1" x14ac:dyDescent="0.25">
      <c r="A2" s="2"/>
      <c r="U2" s="219" t="s">
        <v>0</v>
      </c>
      <c r="V2" s="219"/>
      <c r="W2" s="219"/>
      <c r="X2" s="219"/>
      <c r="Y2" s="219"/>
      <c r="Z2" s="217"/>
      <c r="AA2" s="218"/>
      <c r="AB2" s="218"/>
      <c r="AC2" s="218"/>
      <c r="AD2" s="218"/>
      <c r="AE2" s="218"/>
      <c r="AF2" s="218"/>
      <c r="AG2" s="218"/>
      <c r="AH2" s="218"/>
      <c r="AI2" s="218"/>
      <c r="AJ2" s="218"/>
      <c r="AK2" s="135"/>
      <c r="AM2" s="210" t="s">
        <v>1</v>
      </c>
      <c r="AN2" s="210"/>
      <c r="AO2" s="126"/>
      <c r="AP2" s="212" t="s">
        <v>2</v>
      </c>
      <c r="AQ2" s="212"/>
      <c r="AR2" s="212"/>
      <c r="AS2" s="212"/>
      <c r="AT2" s="212"/>
      <c r="AU2" s="212"/>
      <c r="AV2" s="212"/>
      <c r="AW2" s="212"/>
    </row>
    <row r="3" spans="1:111" ht="19.350000000000001" customHeight="1" thickBot="1" x14ac:dyDescent="0.25">
      <c r="A3" t="s">
        <v>3</v>
      </c>
      <c r="AJ3" s="3"/>
      <c r="AL3" s="20"/>
      <c r="AM3" s="211" t="s">
        <v>4</v>
      </c>
      <c r="AN3" s="211"/>
      <c r="AO3" s="131"/>
      <c r="AP3" s="212" t="s">
        <v>2</v>
      </c>
      <c r="AQ3" s="212"/>
      <c r="AR3" s="212"/>
      <c r="AS3" s="212"/>
      <c r="AT3" s="212"/>
      <c r="AU3" s="212"/>
      <c r="AV3" s="212"/>
      <c r="AW3" s="212"/>
    </row>
    <row r="4" spans="1:111" ht="16.350000000000001" customHeight="1" x14ac:dyDescent="0.2">
      <c r="A4" s="160" t="s">
        <v>5</v>
      </c>
      <c r="B4" s="161"/>
      <c r="C4" s="161"/>
      <c r="D4" s="161"/>
      <c r="E4" s="161"/>
      <c r="F4" s="162"/>
      <c r="G4" s="166" t="s">
        <v>6</v>
      </c>
      <c r="H4" s="167"/>
      <c r="I4" s="167"/>
      <c r="J4" s="167"/>
      <c r="K4" s="167"/>
      <c r="L4" s="167"/>
      <c r="M4" s="167"/>
      <c r="N4" s="167"/>
      <c r="O4" s="167"/>
      <c r="P4" s="167"/>
      <c r="Q4" s="167"/>
      <c r="R4" s="167"/>
      <c r="S4" s="167"/>
      <c r="T4" s="167"/>
      <c r="U4" s="167"/>
      <c r="V4" s="166" t="s">
        <v>7</v>
      </c>
      <c r="W4" s="167"/>
      <c r="X4" s="167"/>
      <c r="Y4" s="167"/>
      <c r="Z4" s="167"/>
      <c r="AA4" s="167"/>
      <c r="AB4" s="167"/>
      <c r="AC4" s="167"/>
      <c r="AD4" s="170"/>
      <c r="AE4" s="172" t="s">
        <v>8</v>
      </c>
      <c r="AF4" s="173"/>
      <c r="AG4" s="173"/>
      <c r="AH4" s="173"/>
      <c r="AI4" s="173"/>
      <c r="AJ4" s="174"/>
      <c r="AK4" s="13"/>
      <c r="AL4" s="20"/>
      <c r="AM4" s="133" t="s">
        <v>9</v>
      </c>
      <c r="AN4" s="216" t="str">
        <f>ExpenseCategoryList!E41</f>
        <v>＊補助率・補助上限額を選択してください。</v>
      </c>
      <c r="AO4" s="216"/>
      <c r="AP4" s="216"/>
      <c r="AQ4" s="216"/>
      <c r="AR4" s="216"/>
      <c r="AS4" s="216"/>
    </row>
    <row r="5" spans="1:111" ht="16.350000000000001" customHeight="1" x14ac:dyDescent="0.2">
      <c r="A5" s="163"/>
      <c r="B5" s="164"/>
      <c r="C5" s="164"/>
      <c r="D5" s="164"/>
      <c r="E5" s="164"/>
      <c r="F5" s="165"/>
      <c r="G5" s="168"/>
      <c r="H5" s="169"/>
      <c r="I5" s="169"/>
      <c r="J5" s="169"/>
      <c r="K5" s="169"/>
      <c r="L5" s="169"/>
      <c r="M5" s="169"/>
      <c r="N5" s="169"/>
      <c r="O5" s="169"/>
      <c r="P5" s="169"/>
      <c r="Q5" s="169"/>
      <c r="R5" s="169"/>
      <c r="S5" s="169"/>
      <c r="T5" s="169"/>
      <c r="U5" s="169"/>
      <c r="V5" s="168"/>
      <c r="W5" s="169"/>
      <c r="X5" s="169"/>
      <c r="Y5" s="169"/>
      <c r="Z5" s="169"/>
      <c r="AA5" s="169"/>
      <c r="AB5" s="169"/>
      <c r="AC5" s="169"/>
      <c r="AD5" s="171"/>
      <c r="AE5" s="175"/>
      <c r="AF5" s="176"/>
      <c r="AG5" s="176"/>
      <c r="AH5" s="176"/>
      <c r="AI5" s="176"/>
      <c r="AJ5" s="177"/>
      <c r="AK5" s="13"/>
      <c r="AL5" s="212" t="s">
        <v>10</v>
      </c>
      <c r="AM5" s="212"/>
      <c r="AN5" s="212"/>
      <c r="AO5" s="212"/>
      <c r="AP5" s="212"/>
      <c r="AQ5" s="212"/>
      <c r="AR5" s="212"/>
      <c r="AS5" s="212"/>
    </row>
    <row r="6" spans="1:111" s="25" customFormat="1" ht="26.1" customHeight="1" x14ac:dyDescent="0.2">
      <c r="A6" s="141"/>
      <c r="B6" s="142"/>
      <c r="C6" s="142"/>
      <c r="D6" s="142"/>
      <c r="E6" s="142"/>
      <c r="F6" s="143"/>
      <c r="G6" s="141"/>
      <c r="H6" s="142"/>
      <c r="I6" s="142"/>
      <c r="J6" s="142"/>
      <c r="K6" s="142"/>
      <c r="L6" s="142"/>
      <c r="M6" s="142"/>
      <c r="N6" s="142"/>
      <c r="O6" s="142"/>
      <c r="P6" s="142"/>
      <c r="Q6" s="142"/>
      <c r="R6" s="142"/>
      <c r="S6" s="142"/>
      <c r="T6" s="142"/>
      <c r="U6" s="142"/>
      <c r="V6" s="144"/>
      <c r="W6" s="145"/>
      <c r="X6" s="145"/>
      <c r="Y6" s="145"/>
      <c r="Z6" s="145"/>
      <c r="AA6" s="145"/>
      <c r="AB6" s="145"/>
      <c r="AC6" s="145"/>
      <c r="AD6" s="146"/>
      <c r="AE6" s="138"/>
      <c r="AF6" s="139"/>
      <c r="AG6" s="139"/>
      <c r="AH6" s="139"/>
      <c r="AI6" s="139"/>
      <c r="AJ6" s="140"/>
      <c r="AK6" s="13"/>
      <c r="AL6" s="213" t="s">
        <v>11</v>
      </c>
      <c r="AM6" s="213"/>
      <c r="AN6" s="213"/>
      <c r="AO6" s="213"/>
      <c r="AP6" s="213"/>
      <c r="AQ6" s="213"/>
      <c r="AR6" s="213"/>
      <c r="AS6" s="213"/>
      <c r="DD6" s="25" t="str">
        <f>IF($A6="",IF(OR($G6&lt;&gt;"",$V6&lt;&gt;"",$AE6&gt;0),"×","〇"),"〇")</f>
        <v>〇</v>
      </c>
      <c r="DE6" s="25" t="str">
        <f>IF($G6="",IF(OR($A6&lt;&gt;"",$V6&lt;&gt;"",$AE6&gt;0),"×","〇"),"〇")</f>
        <v>〇</v>
      </c>
      <c r="DF6" s="25" t="str">
        <f>IF($V6="",IF(OR($A6&lt;&gt;"",$G6&lt;&gt;"",$AE6&gt;0),"×","〇"),"〇")</f>
        <v>〇</v>
      </c>
      <c r="DG6" s="25" t="str">
        <f>IF($AE6&lt;1,IF(OR($A6&lt;&gt;"",$G6&lt;&gt;"",$V6&lt;&gt;""),"×","〇"),"〇")</f>
        <v>〇</v>
      </c>
    </row>
    <row r="7" spans="1:111" s="11" customFormat="1" ht="26.1" customHeight="1" x14ac:dyDescent="0.2">
      <c r="A7" s="141"/>
      <c r="B7" s="142"/>
      <c r="C7" s="142"/>
      <c r="D7" s="142"/>
      <c r="E7" s="142"/>
      <c r="F7" s="143"/>
      <c r="G7" s="141"/>
      <c r="H7" s="142"/>
      <c r="I7" s="142"/>
      <c r="J7" s="142"/>
      <c r="K7" s="142"/>
      <c r="L7" s="142"/>
      <c r="M7" s="142"/>
      <c r="N7" s="142"/>
      <c r="O7" s="142"/>
      <c r="P7" s="142"/>
      <c r="Q7" s="142"/>
      <c r="R7" s="142"/>
      <c r="S7" s="142"/>
      <c r="T7" s="142"/>
      <c r="U7" s="142"/>
      <c r="V7" s="144"/>
      <c r="W7" s="145"/>
      <c r="X7" s="145"/>
      <c r="Y7" s="145"/>
      <c r="Z7" s="145"/>
      <c r="AA7" s="145"/>
      <c r="AB7" s="145"/>
      <c r="AC7" s="145"/>
      <c r="AD7" s="146"/>
      <c r="AE7" s="138"/>
      <c r="AF7" s="139"/>
      <c r="AG7" s="139"/>
      <c r="AH7" s="139"/>
      <c r="AI7" s="139"/>
      <c r="AJ7" s="140"/>
      <c r="AK7" s="18"/>
      <c r="AL7" s="214" t="s">
        <v>12</v>
      </c>
      <c r="AM7" s="214"/>
      <c r="AN7" s="214"/>
      <c r="AO7" s="214"/>
      <c r="AP7" s="214"/>
      <c r="AQ7" s="214"/>
      <c r="AR7" s="214"/>
      <c r="AS7" s="214"/>
      <c r="DD7" s="11" t="str">
        <f>IF($A7="",IF(OR($G7&lt;&gt;"",$V7&lt;&gt;"",$AE7&gt;0),"×","〇"),"〇")</f>
        <v>〇</v>
      </c>
      <c r="DE7" s="11" t="str">
        <f>IF($G7="",IF(OR($A7&lt;&gt;"",$V7&lt;&gt;"",$AE7&gt;0),"×","〇"),"〇")</f>
        <v>〇</v>
      </c>
      <c r="DF7" s="11" t="str">
        <f>IF($V7="",IF(OR($A7&lt;&gt;"",$G7&lt;&gt;"",$AE7&gt;0),"×","〇"),"〇")</f>
        <v>〇</v>
      </c>
      <c r="DG7" s="11" t="str">
        <f>IF($AE7&lt;1,IF(OR($A7&lt;&gt;"",$G7&lt;&gt;"",$V7&lt;&gt;""),"×","〇"),"〇")</f>
        <v>〇</v>
      </c>
    </row>
    <row r="8" spans="1:111" s="11" customFormat="1" ht="26.1" customHeight="1" x14ac:dyDescent="0.2">
      <c r="A8" s="141"/>
      <c r="B8" s="142"/>
      <c r="C8" s="142"/>
      <c r="D8" s="142"/>
      <c r="E8" s="142"/>
      <c r="F8" s="143"/>
      <c r="G8" s="141"/>
      <c r="H8" s="142"/>
      <c r="I8" s="142"/>
      <c r="J8" s="142"/>
      <c r="K8" s="142"/>
      <c r="L8" s="142"/>
      <c r="M8" s="142"/>
      <c r="N8" s="142"/>
      <c r="O8" s="142"/>
      <c r="P8" s="142"/>
      <c r="Q8" s="142"/>
      <c r="R8" s="142"/>
      <c r="S8" s="142"/>
      <c r="T8" s="142"/>
      <c r="U8" s="142"/>
      <c r="V8" s="144"/>
      <c r="W8" s="145"/>
      <c r="X8" s="145"/>
      <c r="Y8" s="145"/>
      <c r="Z8" s="145"/>
      <c r="AA8" s="145"/>
      <c r="AB8" s="145"/>
      <c r="AC8" s="145"/>
      <c r="AD8" s="146"/>
      <c r="AE8" s="138"/>
      <c r="AF8" s="139"/>
      <c r="AG8" s="139"/>
      <c r="AH8" s="139"/>
      <c r="AI8" s="139"/>
      <c r="AJ8" s="140"/>
      <c r="AK8" s="18"/>
      <c r="AL8" s="134" t="s">
        <v>13</v>
      </c>
      <c r="AM8" s="134"/>
      <c r="AN8" s="134"/>
      <c r="AO8" s="134"/>
      <c r="AP8" s="134"/>
      <c r="AQ8" s="134"/>
      <c r="AR8" s="134"/>
      <c r="AS8" s="134"/>
      <c r="DD8" s="11" t="str">
        <f>IF($A8="",IF(OR($G8&lt;&gt;"",$V8&lt;&gt;"",$AE8&gt;0),"×","〇"),"〇")</f>
        <v>〇</v>
      </c>
      <c r="DE8" s="11" t="str">
        <f>IF($G8="",IF(OR($A8&lt;&gt;"",$V8&lt;&gt;"",$AE8&gt;0),"×","〇"),"〇")</f>
        <v>〇</v>
      </c>
      <c r="DF8" s="11" t="str">
        <f>IF($V8="",IF(OR($A8&lt;&gt;"",$G8&lt;&gt;"",$AE8&gt;0),"×","〇"),"〇")</f>
        <v>〇</v>
      </c>
      <c r="DG8" s="11" t="str">
        <f>IF($AE8&lt;1,IF(OR($A8&lt;&gt;"",$G8&lt;&gt;"",$V8&lt;&gt;""),"×","〇"),"〇")</f>
        <v>〇</v>
      </c>
    </row>
    <row r="9" spans="1:111" s="11" customFormat="1" ht="26.1" customHeight="1" x14ac:dyDescent="0.2">
      <c r="A9" s="141"/>
      <c r="B9" s="142"/>
      <c r="C9" s="142"/>
      <c r="D9" s="142"/>
      <c r="E9" s="142"/>
      <c r="F9" s="143"/>
      <c r="G9" s="141"/>
      <c r="H9" s="142"/>
      <c r="I9" s="142"/>
      <c r="J9" s="142"/>
      <c r="K9" s="142"/>
      <c r="L9" s="142"/>
      <c r="M9" s="142"/>
      <c r="N9" s="142"/>
      <c r="O9" s="142"/>
      <c r="P9" s="142"/>
      <c r="Q9" s="142"/>
      <c r="R9" s="142"/>
      <c r="S9" s="142"/>
      <c r="T9" s="142"/>
      <c r="U9" s="142"/>
      <c r="V9" s="144"/>
      <c r="W9" s="145"/>
      <c r="X9" s="145"/>
      <c r="Y9" s="145"/>
      <c r="Z9" s="145"/>
      <c r="AA9" s="145"/>
      <c r="AB9" s="145"/>
      <c r="AC9" s="145"/>
      <c r="AD9" s="146"/>
      <c r="AE9" s="138"/>
      <c r="AF9" s="139"/>
      <c r="AG9" s="139"/>
      <c r="AH9" s="139"/>
      <c r="AI9" s="139"/>
      <c r="AJ9" s="140"/>
      <c r="AK9" s="18"/>
      <c r="AL9" s="215"/>
      <c r="AM9" s="215"/>
      <c r="AN9" s="215"/>
      <c r="AO9" s="215"/>
      <c r="AP9" s="215"/>
      <c r="AQ9" s="215"/>
      <c r="AR9" s="215"/>
      <c r="AS9" s="215"/>
      <c r="DD9" s="11" t="str">
        <f>IF($A9="",IF(OR($G9&lt;&gt;"",$V9&lt;&gt;"",$AE9&gt;0),"×","〇"),"〇")</f>
        <v>〇</v>
      </c>
      <c r="DE9" s="11" t="str">
        <f>IF($G9="",IF(OR($A9&lt;&gt;"",$V9&lt;&gt;"",$AE9&gt;0),"×","〇"),"〇")</f>
        <v>〇</v>
      </c>
      <c r="DF9" s="11" t="str">
        <f>IF($V9="",IF(OR($A9&lt;&gt;"",$G9&lt;&gt;"",$AE9&gt;0),"×","〇"),"〇")</f>
        <v>〇</v>
      </c>
      <c r="DG9" s="11" t="str">
        <f>IF($AE9&lt;1,IF(OR($A9&lt;&gt;"",$G9&lt;&gt;"",$V9&lt;&gt;""),"×","〇"),"〇")</f>
        <v>〇</v>
      </c>
    </row>
    <row r="10" spans="1:111" s="11" customFormat="1" ht="26.1" customHeight="1" x14ac:dyDescent="0.2">
      <c r="A10" s="141"/>
      <c r="B10" s="142"/>
      <c r="C10" s="142"/>
      <c r="D10" s="142"/>
      <c r="E10" s="142"/>
      <c r="F10" s="143"/>
      <c r="G10" s="141"/>
      <c r="H10" s="142"/>
      <c r="I10" s="142"/>
      <c r="J10" s="142"/>
      <c r="K10" s="142"/>
      <c r="L10" s="142"/>
      <c r="M10" s="142"/>
      <c r="N10" s="142"/>
      <c r="O10" s="142"/>
      <c r="P10" s="142"/>
      <c r="Q10" s="142"/>
      <c r="R10" s="142"/>
      <c r="S10" s="142"/>
      <c r="T10" s="142"/>
      <c r="U10" s="142"/>
      <c r="V10" s="144"/>
      <c r="W10" s="145"/>
      <c r="X10" s="145"/>
      <c r="Y10" s="145"/>
      <c r="Z10" s="145"/>
      <c r="AA10" s="145"/>
      <c r="AB10" s="145"/>
      <c r="AC10" s="145"/>
      <c r="AD10" s="146"/>
      <c r="AE10" s="138"/>
      <c r="AF10" s="139"/>
      <c r="AG10" s="139"/>
      <c r="AH10" s="139"/>
      <c r="AI10" s="139"/>
      <c r="AJ10" s="140"/>
      <c r="AK10" s="18"/>
      <c r="AL10" s="24"/>
      <c r="AM10" s="24"/>
      <c r="AN10" s="24"/>
      <c r="AO10" s="24"/>
      <c r="AP10" s="24"/>
      <c r="AQ10" s="24"/>
      <c r="AR10" s="24"/>
      <c r="AS10" s="24"/>
      <c r="DD10" s="11" t="str">
        <f>IF($A10="",IF(OR($G10&lt;&gt;"",$V10&lt;&gt;"",$AE10&gt;0),"×","〇"),"〇")</f>
        <v>〇</v>
      </c>
      <c r="DE10" s="11" t="str">
        <f>IF($G10="",IF(OR($A10&lt;&gt;"",$V10&lt;&gt;"",$AE10&gt;0),"×","〇"),"〇")</f>
        <v>〇</v>
      </c>
      <c r="DF10" s="11" t="str">
        <f>IF($V10="",IF(OR($A10&lt;&gt;"",$G10&lt;&gt;"",$AE10&gt;0),"×","〇"),"〇")</f>
        <v>〇</v>
      </c>
      <c r="DG10" s="11" t="str">
        <f>IF($AE10&lt;1,IF(OR($A10&lt;&gt;"",$G10&lt;&gt;"",$V10&lt;&gt;""),"×","〇"),"〇")</f>
        <v>〇</v>
      </c>
    </row>
    <row r="11" spans="1:111" s="11" customFormat="1" ht="20.100000000000001" customHeight="1" x14ac:dyDescent="0.2">
      <c r="A11" s="149" t="s">
        <v>14</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1"/>
      <c r="AE11" s="155">
        <f>ExpenseCategoryList!K$2</f>
        <v>0</v>
      </c>
      <c r="AF11" s="156"/>
      <c r="AG11" s="156"/>
      <c r="AH11" s="156"/>
      <c r="AI11" s="156"/>
      <c r="AJ11" s="157"/>
      <c r="AK11" s="13"/>
      <c r="AL11" s="19"/>
      <c r="AM11" s="20" t="s">
        <v>15</v>
      </c>
      <c r="AN11" s="83" t="s">
        <v>16</v>
      </c>
      <c r="AO11" s="83" t="s">
        <v>17</v>
      </c>
      <c r="AP11" s="24" t="s">
        <v>18</v>
      </c>
      <c r="AQ11" s="24"/>
      <c r="AR11" s="25"/>
      <c r="AS11" s="24"/>
    </row>
    <row r="12" spans="1:111" s="11" customFormat="1" ht="29.1" customHeight="1" x14ac:dyDescent="0.2">
      <c r="A12" s="152" t="s">
        <v>19</v>
      </c>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4"/>
      <c r="AE12" s="178"/>
      <c r="AF12" s="179"/>
      <c r="AG12" s="179"/>
      <c r="AH12" s="179"/>
      <c r="AI12" s="179"/>
      <c r="AJ12" s="180"/>
      <c r="AK12" s="13"/>
      <c r="AL12" s="19"/>
      <c r="AM12" s="22" t="str">
        <f>ExpenseCategoryList!E29</f>
        <v>×</v>
      </c>
      <c r="AN12" s="101">
        <f>IF(AP12=AR12,ExpenseCategoryList!I14,"")</f>
        <v>0</v>
      </c>
      <c r="AO12" s="23" t="str">
        <f>ExpenseCategoryList!J38</f>
        <v/>
      </c>
      <c r="AP12" s="44">
        <f>ExpenseCategoryList!I29</f>
        <v>0</v>
      </c>
      <c r="AQ12" s="26" t="s">
        <v>20</v>
      </c>
      <c r="AR12" s="44">
        <f>ExpenseCategoryList!G29</f>
        <v>0</v>
      </c>
      <c r="AS12" s="24"/>
    </row>
    <row r="13" spans="1:111" s="11" customFormat="1" ht="20.100000000000001" customHeight="1" x14ac:dyDescent="0.2">
      <c r="A13" s="149" t="s">
        <v>21</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1"/>
      <c r="AE13" s="155">
        <f>ExpenseCategoryList!$Q$2</f>
        <v>0</v>
      </c>
      <c r="AF13" s="156"/>
      <c r="AG13" s="156"/>
      <c r="AH13" s="156"/>
      <c r="AI13" s="156"/>
      <c r="AJ13" s="157"/>
      <c r="AK13" s="13"/>
      <c r="AL13" s="19"/>
      <c r="AM13" s="45"/>
      <c r="AN13" s="45"/>
      <c r="AO13" s="45"/>
      <c r="AP13" s="46"/>
      <c r="AQ13" s="46"/>
      <c r="AR13" s="46"/>
      <c r="AS13" s="24"/>
    </row>
    <row r="14" spans="1:111" s="11" customFormat="1" ht="29.1" customHeight="1" x14ac:dyDescent="0.2">
      <c r="A14" s="152" t="s">
        <v>22</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4"/>
      <c r="AE14" s="181">
        <f>ExpenseCategoryList!H40</f>
        <v>0</v>
      </c>
      <c r="AF14" s="182"/>
      <c r="AG14" s="182"/>
      <c r="AH14" s="182"/>
      <c r="AI14" s="182"/>
      <c r="AJ14" s="183"/>
      <c r="AK14" s="13"/>
      <c r="AL14" s="19"/>
      <c r="AM14" s="47" t="str">
        <f>ExpenseCategoryList!E31</f>
        <v>〇</v>
      </c>
      <c r="AN14" s="101">
        <f>IF(AP12=AR12,ExpenseCategoryList!I18,"")</f>
        <v>0</v>
      </c>
      <c r="AO14" s="48" t="str">
        <f>ExpenseCategoryList!J40</f>
        <v/>
      </c>
      <c r="AP14" s="84"/>
      <c r="AQ14" s="49"/>
      <c r="AR14" s="84"/>
      <c r="AS14" s="24"/>
    </row>
    <row r="15" spans="1:111" ht="19.5" customHeight="1" x14ac:dyDescent="0.2">
      <c r="A15" s="149" t="s">
        <v>23</v>
      </c>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1"/>
      <c r="AE15" s="155">
        <f>ExpenseCategoryList!$D$2</f>
        <v>0</v>
      </c>
      <c r="AF15" s="156"/>
      <c r="AG15" s="156"/>
      <c r="AH15" s="156"/>
      <c r="AI15" s="156"/>
      <c r="AJ15" s="157"/>
      <c r="AK15" s="13"/>
      <c r="AL15" s="19"/>
      <c r="AM15" s="45"/>
      <c r="AN15" s="45"/>
      <c r="AO15" s="45"/>
      <c r="AP15" s="50"/>
      <c r="AQ15" s="50"/>
      <c r="AR15" s="50"/>
    </row>
    <row r="16" spans="1:111" ht="19.5" customHeight="1" x14ac:dyDescent="0.2">
      <c r="A16" s="149" t="s">
        <v>24</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1"/>
      <c r="AE16" s="205">
        <f>ExpenseCategoryList!J20</f>
        <v>0</v>
      </c>
      <c r="AF16" s="206"/>
      <c r="AG16" s="206"/>
      <c r="AH16" s="206"/>
      <c r="AI16" s="206"/>
      <c r="AJ16" s="207"/>
      <c r="AK16" s="100" t="str">
        <f>ExpenseCategoryList!E46</f>
        <v/>
      </c>
      <c r="AL16" s="19"/>
      <c r="AM16" s="47" t="str">
        <f>ExpenseCategoryList!E33</f>
        <v>〇</v>
      </c>
      <c r="AN16" s="101">
        <f>IF(AP12=AR12,ExpenseCategoryList!I22,"")</f>
        <v>0</v>
      </c>
      <c r="AO16" s="83" t="s">
        <v>25</v>
      </c>
      <c r="AP16" s="84"/>
      <c r="AQ16" s="51"/>
      <c r="AR16" s="84"/>
      <c r="AS16" s="25"/>
    </row>
    <row r="17" spans="1:68" ht="19.5" customHeight="1" x14ac:dyDescent="0.2">
      <c r="A17" s="222" t="s">
        <v>26</v>
      </c>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184" t="str">
        <f>ExpenseCategoryList!$R$2</f>
        <v>いいえ</v>
      </c>
      <c r="AF17" s="184"/>
      <c r="AG17" s="184"/>
      <c r="AH17" s="184"/>
      <c r="AI17" s="184"/>
      <c r="AJ17" s="184"/>
      <c r="AM17" s="47" t="str">
        <f>ExpenseCategoryList!E34</f>
        <v>×</v>
      </c>
      <c r="AN17" s="48"/>
      <c r="AO17" s="48" t="str">
        <f>ExpenseCategoryList!J42</f>
        <v/>
      </c>
      <c r="AP17" s="48"/>
      <c r="AQ17" s="48"/>
      <c r="AR17" s="48"/>
      <c r="AS17" s="21"/>
    </row>
    <row r="18" spans="1:68" ht="17.100000000000001" customHeight="1" x14ac:dyDescent="0.2">
      <c r="A18" s="147" t="s">
        <v>27</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4"/>
      <c r="AM18" s="52"/>
      <c r="AN18" s="52"/>
      <c r="AO18" s="50"/>
      <c r="AQ18" s="127"/>
      <c r="AR18" s="50"/>
    </row>
    <row r="19" spans="1:68" ht="17.100000000000001" customHeight="1" x14ac:dyDescent="0.2">
      <c r="A19" s="147" t="s">
        <v>28</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4"/>
      <c r="AM19" s="102" t="s">
        <v>29</v>
      </c>
      <c r="AN19" s="220" t="str">
        <f xml:space="preserve"> ExpenseCategoryList!E38</f>
        <v>選択してください</v>
      </c>
      <c r="AO19" s="220"/>
      <c r="AP19" s="103" t="s">
        <v>30</v>
      </c>
      <c r="AQ19" s="221" t="str">
        <f xml:space="preserve"> ExpenseCategoryList!E40</f>
        <v>選択してください</v>
      </c>
      <c r="AR19" s="221"/>
      <c r="AS19" s="221"/>
    </row>
    <row r="20" spans="1:68" ht="17.100000000000001" customHeight="1" x14ac:dyDescent="0.2">
      <c r="A20" s="158" t="s">
        <v>31</v>
      </c>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
      <c r="AM20" s="209"/>
      <c r="AN20" s="209"/>
      <c r="AO20" s="209"/>
      <c r="AP20" s="209"/>
      <c r="AQ20" s="209"/>
      <c r="AR20" s="209"/>
      <c r="AS20" s="209"/>
      <c r="AT20" s="94"/>
      <c r="AU20" s="94"/>
      <c r="AV20" s="94"/>
      <c r="AW20" s="94"/>
      <c r="AX20" s="94"/>
      <c r="AY20" s="94"/>
      <c r="AZ20" s="94"/>
      <c r="BA20" s="94"/>
      <c r="BB20" s="94"/>
      <c r="BC20" s="94"/>
      <c r="BD20" s="94"/>
      <c r="BE20" s="94"/>
      <c r="BF20" s="94"/>
      <c r="BG20" s="94"/>
      <c r="BH20" s="94"/>
      <c r="BI20" s="94"/>
      <c r="BJ20" s="94"/>
      <c r="BK20" s="94"/>
      <c r="BL20" s="94"/>
      <c r="BM20" s="94"/>
      <c r="BN20" s="94"/>
      <c r="BO20" s="94"/>
      <c r="BP20" s="94"/>
    </row>
    <row r="21" spans="1:68" ht="17.100000000000001" customHeight="1" x14ac:dyDescent="0.2">
      <c r="A21" s="158" t="s">
        <v>32</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
      <c r="AM21" s="209" t="str">
        <f>ExpenseCategoryList!E48 &amp; ExpenseCategoryList!E49</f>
        <v/>
      </c>
      <c r="AN21" s="209"/>
      <c r="AO21" s="209"/>
      <c r="AP21" s="209"/>
      <c r="AQ21" s="209"/>
      <c r="AR21" s="209"/>
      <c r="AS21" s="209"/>
      <c r="AT21" s="94"/>
      <c r="AU21" s="94"/>
      <c r="AV21" s="94"/>
      <c r="AW21" s="94"/>
      <c r="AX21" s="94"/>
      <c r="AY21" s="94"/>
      <c r="AZ21" s="94"/>
      <c r="BA21" s="94"/>
      <c r="BB21" s="94"/>
      <c r="BC21" s="94"/>
      <c r="BD21" s="94"/>
      <c r="BE21" s="94"/>
      <c r="BF21" s="94"/>
      <c r="BG21" s="94"/>
      <c r="BH21" s="94"/>
      <c r="BI21" s="94"/>
      <c r="BJ21" s="94"/>
      <c r="BK21" s="94"/>
      <c r="BL21" s="94"/>
      <c r="BM21" s="94"/>
      <c r="BN21" s="94"/>
      <c r="BO21" s="94"/>
      <c r="BP21" s="94"/>
    </row>
    <row r="22" spans="1:68" ht="30" customHeight="1" x14ac:dyDescent="0.2">
      <c r="A22" s="148" t="s">
        <v>33</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16"/>
      <c r="AM22" s="208"/>
      <c r="AN22" s="208"/>
      <c r="AO22" s="208"/>
      <c r="AP22" s="208"/>
      <c r="AQ22" s="208"/>
      <c r="AR22" s="208"/>
      <c r="AS22" s="208"/>
    </row>
    <row r="23" spans="1:68" ht="33" customHeight="1" x14ac:dyDescent="0.2">
      <c r="A23" s="136" t="s">
        <v>34</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6"/>
      <c r="AM23" t="s">
        <v>35</v>
      </c>
    </row>
    <row r="24" spans="1:68" x14ac:dyDescent="0.2">
      <c r="A24" s="5"/>
      <c r="AK24" s="14"/>
      <c r="AM24" t="s">
        <v>36</v>
      </c>
    </row>
    <row r="25" spans="1:68" ht="19.5" customHeight="1" x14ac:dyDescent="0.2">
      <c r="A25" s="5" t="s">
        <v>37</v>
      </c>
      <c r="AM25" t="s">
        <v>38</v>
      </c>
    </row>
    <row r="26" spans="1:68" ht="39" customHeight="1" x14ac:dyDescent="0.2">
      <c r="A26" s="189" t="s">
        <v>39</v>
      </c>
      <c r="B26" s="190"/>
      <c r="C26" s="190"/>
      <c r="D26" s="190"/>
      <c r="E26" s="190"/>
      <c r="F26" s="190"/>
      <c r="G26" s="152" t="s">
        <v>40</v>
      </c>
      <c r="H26" s="153"/>
      <c r="I26" s="153"/>
      <c r="J26" s="153"/>
      <c r="K26" s="153"/>
      <c r="L26" s="154"/>
      <c r="M26" s="152" t="s">
        <v>41</v>
      </c>
      <c r="N26" s="153"/>
      <c r="O26" s="153"/>
      <c r="P26" s="153"/>
      <c r="Q26" s="154"/>
      <c r="T26" s="189" t="s">
        <v>39</v>
      </c>
      <c r="U26" s="189"/>
      <c r="V26" s="189"/>
      <c r="W26" s="189"/>
      <c r="X26" s="189"/>
      <c r="Y26" s="189"/>
      <c r="Z26" s="189"/>
      <c r="AA26" s="191" t="s">
        <v>40</v>
      </c>
      <c r="AB26" s="192"/>
      <c r="AC26" s="192"/>
      <c r="AD26" s="192"/>
      <c r="AE26" s="193"/>
      <c r="AF26" s="199" t="s">
        <v>41</v>
      </c>
      <c r="AG26" s="199"/>
      <c r="AH26" s="199"/>
      <c r="AI26" s="199"/>
      <c r="AJ26" s="199"/>
      <c r="AM26" t="s">
        <v>42</v>
      </c>
    </row>
    <row r="27" spans="1:68" ht="19.5" customHeight="1" x14ac:dyDescent="0.2">
      <c r="A27" s="197" t="s">
        <v>43</v>
      </c>
      <c r="B27" s="198"/>
      <c r="C27" s="198"/>
      <c r="D27" s="198"/>
      <c r="E27" s="198"/>
      <c r="F27" s="198"/>
      <c r="G27" s="138">
        <v>0</v>
      </c>
      <c r="H27" s="139"/>
      <c r="I27" s="139"/>
      <c r="J27" s="139"/>
      <c r="K27" s="139"/>
      <c r="L27" s="140"/>
      <c r="M27" s="194"/>
      <c r="N27" s="195"/>
      <c r="O27" s="195"/>
      <c r="P27" s="195"/>
      <c r="Q27" s="196"/>
      <c r="T27" s="197" t="s">
        <v>44</v>
      </c>
      <c r="U27" s="198"/>
      <c r="V27" s="198"/>
      <c r="W27" s="198"/>
      <c r="X27" s="198"/>
      <c r="Y27" s="198"/>
      <c r="Z27" s="198"/>
      <c r="AA27" s="185">
        <v>0</v>
      </c>
      <c r="AB27" s="186"/>
      <c r="AC27" s="186"/>
      <c r="AD27" s="186"/>
      <c r="AE27" s="187"/>
      <c r="AF27" s="188"/>
      <c r="AG27" s="188"/>
      <c r="AH27" s="188"/>
      <c r="AI27" s="188"/>
      <c r="AJ27" s="188"/>
      <c r="AK27" s="13"/>
    </row>
    <row r="28" spans="1:68" ht="39" customHeight="1" x14ac:dyDescent="0.2">
      <c r="A28" s="204" t="s">
        <v>45</v>
      </c>
      <c r="B28" s="198"/>
      <c r="C28" s="198"/>
      <c r="D28" s="198"/>
      <c r="E28" s="198"/>
      <c r="F28" s="198"/>
      <c r="G28" s="138">
        <v>0</v>
      </c>
      <c r="H28" s="139"/>
      <c r="I28" s="139"/>
      <c r="J28" s="139"/>
      <c r="K28" s="139"/>
      <c r="L28" s="140"/>
      <c r="M28" s="194"/>
      <c r="N28" s="195"/>
      <c r="O28" s="195"/>
      <c r="P28" s="195"/>
      <c r="Q28" s="196"/>
      <c r="T28" s="197" t="s">
        <v>46</v>
      </c>
      <c r="U28" s="198"/>
      <c r="V28" s="198"/>
      <c r="W28" s="198"/>
      <c r="X28" s="198"/>
      <c r="Y28" s="198"/>
      <c r="Z28" s="198"/>
      <c r="AA28" s="185">
        <v>0</v>
      </c>
      <c r="AB28" s="186"/>
      <c r="AC28" s="186"/>
      <c r="AD28" s="186"/>
      <c r="AE28" s="187"/>
      <c r="AF28" s="203"/>
      <c r="AG28" s="203"/>
      <c r="AH28" s="203"/>
      <c r="AI28" s="203"/>
      <c r="AJ28" s="203"/>
      <c r="AK28" s="13"/>
    </row>
    <row r="29" spans="1:68" ht="39" customHeight="1" x14ac:dyDescent="0.2">
      <c r="A29" s="197" t="s">
        <v>47</v>
      </c>
      <c r="B29" s="198"/>
      <c r="C29" s="198"/>
      <c r="D29" s="198"/>
      <c r="E29" s="198"/>
      <c r="F29" s="198"/>
      <c r="G29" s="138">
        <v>0</v>
      </c>
      <c r="H29" s="139"/>
      <c r="I29" s="139"/>
      <c r="J29" s="139"/>
      <c r="K29" s="139"/>
      <c r="L29" s="140"/>
      <c r="M29" s="203"/>
      <c r="N29" s="203"/>
      <c r="O29" s="203"/>
      <c r="P29" s="203"/>
      <c r="Q29" s="203"/>
      <c r="T29" s="197" t="s">
        <v>48</v>
      </c>
      <c r="U29" s="198"/>
      <c r="V29" s="198"/>
      <c r="W29" s="198"/>
      <c r="X29" s="198"/>
      <c r="Y29" s="198"/>
      <c r="Z29" s="198"/>
      <c r="AA29" s="185">
        <v>0</v>
      </c>
      <c r="AB29" s="186"/>
      <c r="AC29" s="186"/>
      <c r="AD29" s="186"/>
      <c r="AE29" s="187"/>
      <c r="AF29" s="203"/>
      <c r="AG29" s="203"/>
      <c r="AH29" s="203"/>
      <c r="AI29" s="203"/>
      <c r="AJ29" s="203"/>
      <c r="AK29" s="13"/>
    </row>
    <row r="30" spans="1:68" ht="19.5" customHeight="1" x14ac:dyDescent="0.2">
      <c r="A30" s="197" t="s">
        <v>49</v>
      </c>
      <c r="B30" s="198"/>
      <c r="C30" s="198"/>
      <c r="D30" s="198"/>
      <c r="E30" s="198"/>
      <c r="F30" s="198"/>
      <c r="G30" s="138">
        <v>0</v>
      </c>
      <c r="H30" s="139"/>
      <c r="I30" s="139"/>
      <c r="J30" s="139"/>
      <c r="K30" s="139"/>
      <c r="L30" s="140"/>
      <c r="M30" s="200"/>
      <c r="N30" s="201"/>
      <c r="O30" s="201"/>
      <c r="P30" s="201"/>
      <c r="Q30" s="202"/>
      <c r="AJ30" s="121"/>
      <c r="AM30" s="20" t="s">
        <v>15</v>
      </c>
    </row>
    <row r="31" spans="1:68" ht="39" customHeight="1" x14ac:dyDescent="0.2">
      <c r="A31" s="197" t="s">
        <v>50</v>
      </c>
      <c r="B31" s="198"/>
      <c r="C31" s="198"/>
      <c r="D31" s="198"/>
      <c r="E31" s="198"/>
      <c r="F31" s="198"/>
      <c r="G31" s="138">
        <f>G27+G28+G29+G30</f>
        <v>0</v>
      </c>
      <c r="H31" s="139"/>
      <c r="I31" s="139"/>
      <c r="J31" s="139"/>
      <c r="K31" s="139"/>
      <c r="L31" s="140"/>
      <c r="M31" s="194"/>
      <c r="N31" s="195"/>
      <c r="O31" s="195"/>
      <c r="P31" s="195"/>
      <c r="Q31" s="196"/>
      <c r="AM31" s="47" t="str">
        <f>ExpenseCategoryList!D57</f>
        <v>〇</v>
      </c>
    </row>
    <row r="32" spans="1:68" ht="17.100000000000001" customHeight="1" x14ac:dyDescent="0.2">
      <c r="A32" s="129" t="s">
        <v>51</v>
      </c>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9" ht="17.100000000000001" customHeight="1" x14ac:dyDescent="0.2">
      <c r="A33" s="129" t="s">
        <v>52</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M33" t="s">
        <v>53</v>
      </c>
    </row>
    <row r="34" spans="1:39" ht="17.100000000000001" customHeight="1" x14ac:dyDescent="0.2">
      <c r="A34" s="129" t="s">
        <v>54</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M34" t="s">
        <v>55</v>
      </c>
    </row>
    <row r="35" spans="1:39" x14ac:dyDescent="0.2">
      <c r="A35" s="129"/>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M35" t="s">
        <v>56</v>
      </c>
    </row>
    <row r="36" spans="1:39" ht="17.100000000000001" customHeight="1" x14ac:dyDescent="0.2">
      <c r="A36" s="129" t="s">
        <v>57</v>
      </c>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M36" t="s">
        <v>58</v>
      </c>
    </row>
    <row r="37" spans="1:39" x14ac:dyDescent="0.2">
      <c r="A37" s="159" t="s">
        <v>59</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16"/>
      <c r="AM37" t="s">
        <v>60</v>
      </c>
    </row>
    <row r="38" spans="1:39" ht="36" customHeight="1" x14ac:dyDescent="0.2">
      <c r="A38" s="159" t="s">
        <v>61</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16"/>
      <c r="AM38" t="s">
        <v>62</v>
      </c>
    </row>
    <row r="39" spans="1:39" ht="36" customHeight="1" x14ac:dyDescent="0.2">
      <c r="A39" s="159" t="s">
        <v>63</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16"/>
      <c r="AM39" t="s">
        <v>64</v>
      </c>
    </row>
    <row r="40" spans="1:39" ht="36" customHeight="1" x14ac:dyDescent="0.2">
      <c r="A40" s="159" t="s">
        <v>65</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16"/>
      <c r="AM40" t="s">
        <v>66</v>
      </c>
    </row>
    <row r="41" spans="1:39" ht="36" customHeight="1" x14ac:dyDescent="0.2">
      <c r="A41" s="159" t="s">
        <v>67</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16"/>
      <c r="AM41" t="s">
        <v>64</v>
      </c>
    </row>
    <row r="42" spans="1:39" ht="17.100000000000001" customHeight="1" x14ac:dyDescent="0.2">
      <c r="A42" s="129" t="s">
        <v>68</v>
      </c>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M42" t="s">
        <v>69</v>
      </c>
    </row>
    <row r="43" spans="1:39" ht="19.5" customHeight="1" x14ac:dyDescent="0.2">
      <c r="A43" s="125" t="s">
        <v>70</v>
      </c>
      <c r="B43" s="6"/>
      <c r="C43" s="6"/>
      <c r="D43" s="6"/>
      <c r="E43" s="6"/>
      <c r="F43" s="6"/>
      <c r="G43" s="7"/>
      <c r="H43" s="6"/>
      <c r="I43" s="6"/>
      <c r="J43" s="6"/>
      <c r="K43" s="6"/>
      <c r="L43" s="8"/>
      <c r="M43" s="6"/>
      <c r="N43" s="6"/>
      <c r="O43" s="6"/>
      <c r="P43" s="6"/>
      <c r="AM43" t="s">
        <v>71</v>
      </c>
    </row>
    <row r="44" spans="1:39" ht="10.35" customHeight="1" x14ac:dyDescent="0.2">
      <c r="A44" s="9"/>
    </row>
    <row r="45" spans="1:39" ht="13.35" customHeight="1" x14ac:dyDescent="0.2">
      <c r="AM45" s="128"/>
    </row>
    <row r="46" spans="1:39" ht="13.35" customHeight="1" x14ac:dyDescent="0.2">
      <c r="AM46" s="128"/>
    </row>
  </sheetData>
  <sheetProtection formatRows="0" insertRows="0" deleteRows="0" selectLockedCells="1"/>
  <dataConsolidate/>
  <mergeCells count="96">
    <mergeCell ref="Z2:AJ2"/>
    <mergeCell ref="U2:Y2"/>
    <mergeCell ref="AP2:AW2"/>
    <mergeCell ref="AP3:AW3"/>
    <mergeCell ref="AN19:AO19"/>
    <mergeCell ref="AQ19:AS19"/>
    <mergeCell ref="AE8:AJ8"/>
    <mergeCell ref="A17:AD17"/>
    <mergeCell ref="A6:F6"/>
    <mergeCell ref="G6:U6"/>
    <mergeCell ref="V6:AD6"/>
    <mergeCell ref="AE6:AJ6"/>
    <mergeCell ref="A7:F7"/>
    <mergeCell ref="G7:U7"/>
    <mergeCell ref="V7:AD7"/>
    <mergeCell ref="AE7:AJ7"/>
    <mergeCell ref="AM22:AS22"/>
    <mergeCell ref="AM20:AS20"/>
    <mergeCell ref="AM2:AN2"/>
    <mergeCell ref="AM3:AN3"/>
    <mergeCell ref="AL5:AS5"/>
    <mergeCell ref="AL6:AS6"/>
    <mergeCell ref="AL7:AS7"/>
    <mergeCell ref="AL9:AS9"/>
    <mergeCell ref="AM21:AS21"/>
    <mergeCell ref="AN4:AS4"/>
    <mergeCell ref="A10:F10"/>
    <mergeCell ref="G10:U10"/>
    <mergeCell ref="V10:AD10"/>
    <mergeCell ref="AE10:AJ10"/>
    <mergeCell ref="A16:AD16"/>
    <mergeCell ref="AE16:AJ16"/>
    <mergeCell ref="A11:AD11"/>
    <mergeCell ref="AE11:AJ11"/>
    <mergeCell ref="AF29:AJ29"/>
    <mergeCell ref="A28:F28"/>
    <mergeCell ref="G28:L28"/>
    <mergeCell ref="M28:Q28"/>
    <mergeCell ref="T28:Z28"/>
    <mergeCell ref="AA28:AE28"/>
    <mergeCell ref="AF28:AJ28"/>
    <mergeCell ref="A29:F29"/>
    <mergeCell ref="G29:L29"/>
    <mergeCell ref="M29:Q29"/>
    <mergeCell ref="T29:Z29"/>
    <mergeCell ref="AA29:AE29"/>
    <mergeCell ref="A30:F30"/>
    <mergeCell ref="G30:L30"/>
    <mergeCell ref="M30:Q30"/>
    <mergeCell ref="A31:F31"/>
    <mergeCell ref="G31:L31"/>
    <mergeCell ref="M31:Q31"/>
    <mergeCell ref="AA27:AE27"/>
    <mergeCell ref="AF27:AJ27"/>
    <mergeCell ref="A26:F26"/>
    <mergeCell ref="G26:L26"/>
    <mergeCell ref="M26:Q26"/>
    <mergeCell ref="T26:Z26"/>
    <mergeCell ref="AA26:AE26"/>
    <mergeCell ref="M27:Q27"/>
    <mergeCell ref="T27:Z27"/>
    <mergeCell ref="AF26:AJ26"/>
    <mergeCell ref="G27:L27"/>
    <mergeCell ref="A27:F27"/>
    <mergeCell ref="A20:AK20"/>
    <mergeCell ref="AE12:AJ12"/>
    <mergeCell ref="AE13:AJ13"/>
    <mergeCell ref="AE14:AJ14"/>
    <mergeCell ref="AE17:AJ17"/>
    <mergeCell ref="A18:AK18"/>
    <mergeCell ref="A4:F5"/>
    <mergeCell ref="G4:U5"/>
    <mergeCell ref="V4:AD5"/>
    <mergeCell ref="AE4:AJ4"/>
    <mergeCell ref="AE5:AJ5"/>
    <mergeCell ref="A41:AK41"/>
    <mergeCell ref="A40:AK40"/>
    <mergeCell ref="A39:AK39"/>
    <mergeCell ref="A38:AK38"/>
    <mergeCell ref="A37:AK37"/>
    <mergeCell ref="A23:AK23"/>
    <mergeCell ref="AE9:AJ9"/>
    <mergeCell ref="A9:F9"/>
    <mergeCell ref="A8:F8"/>
    <mergeCell ref="G8:U8"/>
    <mergeCell ref="G9:U9"/>
    <mergeCell ref="V8:AD8"/>
    <mergeCell ref="V9:AD9"/>
    <mergeCell ref="A19:AK19"/>
    <mergeCell ref="A22:AK22"/>
    <mergeCell ref="A13:AD13"/>
    <mergeCell ref="A14:AD14"/>
    <mergeCell ref="A12:AD12"/>
    <mergeCell ref="A15:AD15"/>
    <mergeCell ref="AE15:AJ15"/>
    <mergeCell ref="A21:AK21"/>
  </mergeCells>
  <phoneticPr fontId="8"/>
  <conditionalFormatting sqref="A6:A14 AM22">
    <cfRule type="expression" dxfId="23" priority="17">
      <formula>$DD6="×"</formula>
    </cfRule>
  </conditionalFormatting>
  <conditionalFormatting sqref="G6:G10">
    <cfRule type="expression" dxfId="22" priority="16">
      <formula>$DE6="×"</formula>
    </cfRule>
  </conditionalFormatting>
  <conditionalFormatting sqref="G27">
    <cfRule type="expression" dxfId="21" priority="248">
      <formula>OR(AE15&lt;&gt;G31,$G$27="")</formula>
    </cfRule>
  </conditionalFormatting>
  <conditionalFormatting sqref="G29">
    <cfRule type="expression" dxfId="20" priority="92">
      <formula>OR(AE15&lt;&gt;$G$31,$G$29="")</formula>
    </cfRule>
  </conditionalFormatting>
  <conditionalFormatting sqref="G30">
    <cfRule type="expression" dxfId="19" priority="249">
      <formula>OR(AE15&lt;&gt;G31,$G$30="")</formula>
    </cfRule>
  </conditionalFormatting>
  <conditionalFormatting sqref="M29">
    <cfRule type="expression" dxfId="18" priority="18">
      <formula>AND($G$29&gt;0,$M$29="")</formula>
    </cfRule>
  </conditionalFormatting>
  <conditionalFormatting sqref="M30">
    <cfRule type="expression" dxfId="17" priority="20">
      <formula>AND($G$30&gt;0,$M$30="")</formula>
    </cfRule>
  </conditionalFormatting>
  <conditionalFormatting sqref="V6:V10">
    <cfRule type="expression" dxfId="16" priority="14">
      <formula>$DF6="×"</formula>
    </cfRule>
  </conditionalFormatting>
  <conditionalFormatting sqref="Z2 AJ2">
    <cfRule type="expression" dxfId="15" priority="1">
      <formula>$Z$2=""</formula>
    </cfRule>
  </conditionalFormatting>
  <conditionalFormatting sqref="AA27">
    <cfRule type="expression" dxfId="14" priority="107">
      <formula>OR($AE$16&lt;&gt;$G$28,$AA$27="")</formula>
    </cfRule>
  </conditionalFormatting>
  <conditionalFormatting sqref="AA28">
    <cfRule type="expression" dxfId="13" priority="88">
      <formula>OR($AE$16&lt;&gt;$G$28,$AA$28="")</formula>
    </cfRule>
  </conditionalFormatting>
  <conditionalFormatting sqref="AA29">
    <cfRule type="expression" dxfId="12" priority="87">
      <formula>OR($AE$16&lt;&gt;$G$28,$AA$29="")</formula>
    </cfRule>
  </conditionalFormatting>
  <conditionalFormatting sqref="AE5:AJ5">
    <cfRule type="expression" dxfId="10" priority="73">
      <formula>AND($AE$5&lt;&gt;"（税込）", $AE$5&lt;&gt;"（税抜）")</formula>
    </cfRule>
  </conditionalFormatting>
  <conditionalFormatting sqref="AE6:AJ10">
    <cfRule type="expression" dxfId="9" priority="13">
      <formula>$DG6="×"</formula>
    </cfRule>
  </conditionalFormatting>
  <conditionalFormatting sqref="AE12:AJ12">
    <cfRule type="expression" dxfId="8" priority="33">
      <formula>$AM$12="×"</formula>
    </cfRule>
  </conditionalFormatting>
  <conditionalFormatting sqref="AE14:AJ14">
    <cfRule type="expression" dxfId="7" priority="32">
      <formula>$AM$14="×"</formula>
    </cfRule>
  </conditionalFormatting>
  <conditionalFormatting sqref="AE16:AJ16">
    <cfRule type="expression" dxfId="6" priority="31">
      <formula>$AM$16="×"</formula>
    </cfRule>
  </conditionalFormatting>
  <conditionalFormatting sqref="AE17:AJ17">
    <cfRule type="expression" dxfId="5" priority="29">
      <formula>$AE$17="いいえ"</formula>
    </cfRule>
  </conditionalFormatting>
  <conditionalFormatting sqref="AF28">
    <cfRule type="expression" dxfId="4" priority="86">
      <formula>AND($AA$28&gt;0,$AF$28="")</formula>
    </cfRule>
  </conditionalFormatting>
  <conditionalFormatting sqref="AF29">
    <cfRule type="expression" dxfId="3" priority="85">
      <formula>AND($AA$29&gt;0,$AF$29="")</formula>
    </cfRule>
  </conditionalFormatting>
  <conditionalFormatting sqref="AM20:AM21">
    <cfRule type="expression" dxfId="2" priority="11">
      <formula>$DD20="×"</formula>
    </cfRule>
  </conditionalFormatting>
  <conditionalFormatting sqref="AO2">
    <cfRule type="expression" dxfId="1" priority="4">
      <formula>$AO$2=""</formula>
    </cfRule>
  </conditionalFormatting>
  <dataValidations count="6">
    <dataValidation type="list" allowBlank="1" showInputMessage="1" sqref="AE5:AJ5" xr:uid="{00000000-0002-0000-0000-000000000000}">
      <formula1>"　,（税抜）,（税込）"</formula1>
    </dataValidation>
    <dataValidation type="whole" operator="greaterThanOrEqual" allowBlank="1" showInputMessage="1" showErrorMessage="1" sqref="G29:L30 AA28:AE29 G27:L27 AE6:AE14" xr:uid="{00000000-0002-0000-0000-000002000000}">
      <formula1>0</formula1>
    </dataValidation>
    <dataValidation allowBlank="1" showInputMessage="1" showErrorMessage="1" promptTitle="自動判定されます" prompt="計算式が入力してありますので自動判定されます" sqref="AM12:AO12 AN17:AR17 AM16:AM17 AM14:AO14 AN16 AM31" xr:uid="{00000000-0002-0000-0000-000003000000}"/>
    <dataValidation type="whole" imeMode="disabled" operator="greaterThanOrEqual" allowBlank="1" showInputMessage="1" showErrorMessage="1" sqref="AA27:AE27" xr:uid="{00000000-0002-0000-0000-000004000000}">
      <formula1>0</formula1>
    </dataValidation>
    <dataValidation type="list" allowBlank="1" showInputMessage="1" showErrorMessage="1" sqref="AO2" xr:uid="{00000000-0002-0000-0000-000005000000}">
      <formula1>"定額,３分の２以内"</formula1>
    </dataValidation>
    <dataValidation type="list" allowBlank="1" showInputMessage="1" showErrorMessage="1" sqref="AO3" xr:uid="{00000000-0002-0000-0000-000006000000}">
      <formula1>"200万円(直接被害)"</formula1>
    </dataValidation>
  </dataValidations>
  <printOptions horizontalCentered="1"/>
  <pageMargins left="0.31496062992125984" right="0.31496062992125984" top="0.39370078740157483" bottom="0.39370078740157483" header="0.11811023622047245" footer="0.11811023622047245"/>
  <pageSetup paperSize="9" scale="84" orientation="portrait" r:id="rId1"/>
  <headerFooter differentFirst="1"/>
  <drawing r:id="rId2"/>
  <extLst>
    <ext xmlns:x14="http://schemas.microsoft.com/office/spreadsheetml/2009/9/main" uri="{78C0D931-6437-407d-A8EE-F0AAD7539E65}">
      <x14:conditionalFormattings>
        <x14:conditionalFormatting xmlns:xm="http://schemas.microsoft.com/office/excel/2006/main">
          <x14:cfRule type="expression" priority="15" id="{2BF7CF69-1045-4B13-9266-C3132386E04F}">
            <xm:f>AND(A6="⑨設備処分費",ExpenseCategoryList!$U$2="×")</xm:f>
            <x14:dxf>
              <fill>
                <patternFill>
                  <bgColor rgb="FFFF0000"/>
                </patternFill>
              </fill>
            </x14:dxf>
          </x14:cfRule>
          <xm:sqref>AE6:AE10</xm:sqref>
        </x14:conditionalFormatting>
        <x14:conditionalFormatting xmlns:xm="http://schemas.microsoft.com/office/excel/2006/main">
          <x14:cfRule type="expression" priority="3" id="{96DF65BA-194E-469F-B709-C805A290DE28}">
            <xm:f>ExpenseCategoryList!$X$2="×"</xm:f>
            <x14:dxf>
              <fill>
                <patternFill>
                  <fgColor auto="1"/>
                  <bgColor rgb="FFFF0000"/>
                </patternFill>
              </fill>
            </x14:dxf>
          </x14:cfRule>
          <xm:sqref>AO3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ExpenseCategoryList!$B$2:$B$12</xm:f>
          </x14:formula1>
          <xm:sqref>A6:F10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ExpenseCategoryListSheet"/>
  <dimension ref="A1:X60"/>
  <sheetViews>
    <sheetView workbookViewId="0">
      <selection activeCell="A7" sqref="A7"/>
    </sheetView>
  </sheetViews>
  <sheetFormatPr defaultRowHeight="13.2" x14ac:dyDescent="0.2"/>
  <cols>
    <col min="1" max="1" width="3.33203125" customWidth="1"/>
    <col min="2" max="2" width="15.33203125" customWidth="1"/>
    <col min="3" max="3" width="9.6640625" customWidth="1"/>
    <col min="4" max="4" width="18" bestFit="1" customWidth="1"/>
    <col min="5" max="5" width="10.33203125" customWidth="1"/>
    <col min="6" max="6" width="17.6640625" customWidth="1"/>
    <col min="7" max="7" width="18.33203125" bestFit="1" customWidth="1"/>
    <col min="8" max="8" width="20" customWidth="1"/>
    <col min="9" max="9" width="19.33203125" customWidth="1"/>
    <col min="10" max="10" width="17.88671875" customWidth="1"/>
    <col min="11" max="11" width="18" customWidth="1"/>
    <col min="12" max="12" width="19.109375" customWidth="1"/>
    <col min="13" max="13" width="13.33203125" customWidth="1"/>
    <col min="14" max="14" width="20.33203125" customWidth="1"/>
    <col min="15" max="15" width="11.109375" customWidth="1"/>
    <col min="16" max="17" width="16.109375" customWidth="1"/>
    <col min="18" max="18" width="13.88671875" customWidth="1"/>
    <col min="19" max="24" width="12.33203125" customWidth="1"/>
  </cols>
  <sheetData>
    <row r="1" spans="1:24" s="43" customFormat="1" ht="53.1" customHeight="1" x14ac:dyDescent="0.2">
      <c r="A1" s="17" t="s">
        <v>72</v>
      </c>
      <c r="B1" s="17" t="s">
        <v>73</v>
      </c>
      <c r="C1" s="17" t="s">
        <v>74</v>
      </c>
      <c r="D1" s="17" t="s">
        <v>75</v>
      </c>
      <c r="E1" s="118" t="s">
        <v>76</v>
      </c>
      <c r="F1" s="17" t="s">
        <v>77</v>
      </c>
      <c r="G1" s="17" t="s">
        <v>78</v>
      </c>
      <c r="H1" s="41" t="s">
        <v>79</v>
      </c>
      <c r="I1" s="17" t="s">
        <v>80</v>
      </c>
      <c r="J1" s="17" t="s">
        <v>81</v>
      </c>
      <c r="K1" s="17" t="s">
        <v>82</v>
      </c>
      <c r="L1" s="17" t="s">
        <v>83</v>
      </c>
      <c r="M1" s="17" t="s">
        <v>84</v>
      </c>
      <c r="N1" s="17" t="s">
        <v>85</v>
      </c>
      <c r="O1" s="17" t="s">
        <v>86</v>
      </c>
      <c r="P1" s="17" t="s">
        <v>87</v>
      </c>
      <c r="Q1" s="17" t="s">
        <v>88</v>
      </c>
      <c r="R1" s="41" t="s">
        <v>89</v>
      </c>
      <c r="S1" s="17" t="s">
        <v>90</v>
      </c>
      <c r="T1" s="42" t="s">
        <v>91</v>
      </c>
      <c r="U1" s="17" t="s">
        <v>92</v>
      </c>
      <c r="V1" s="118" t="s">
        <v>93</v>
      </c>
      <c r="W1" s="118" t="s">
        <v>94</v>
      </c>
      <c r="X1" s="17" t="s">
        <v>95</v>
      </c>
    </row>
    <row r="2" spans="1:24" x14ac:dyDescent="0.2">
      <c r="A2" s="1">
        <v>1</v>
      </c>
      <c r="B2" s="1" t="s">
        <v>96</v>
      </c>
      <c r="C2" s="1">
        <v>1</v>
      </c>
      <c r="D2" s="1">
        <f>SUM(支出経費の明細等!AE11+支出経費の明細等!AE13)</f>
        <v>0</v>
      </c>
      <c r="E2" s="39">
        <f>IF(支出経費の明細等!AO3="200万円(直接被害)",2000000,1000000)</f>
        <v>1000000</v>
      </c>
      <c r="F2" s="1">
        <f>IF(支出経費の明細等!AO2="定額",ROUNDDOWN(支出経費の明細等!AE15*1/1,0),ROUNDDOWN(支出経費の明細等!AE15*2/3,0))</f>
        <v>0</v>
      </c>
      <c r="G2" s="1">
        <f>IF(F2&gt;E2,E2,F2)</f>
        <v>0</v>
      </c>
      <c r="H2" s="55">
        <f>G33</f>
        <v>0</v>
      </c>
      <c r="I2" s="1">
        <f>IF(支出経費の明細等!AO2="定額",ROUNDDOWN(支出経費の明細等!AE11*1/1,0),ROUNDDOWN(支出経費の明細等!AE11*2/3,0))</f>
        <v>0</v>
      </c>
      <c r="J2" s="1">
        <f>H2-O2</f>
        <v>0</v>
      </c>
      <c r="K2" s="39">
        <f>SUMIF(支出経費の明細等!A6:A10,"&lt;&gt;③ウェブサイト関連費",支出経費の明細等!AE6:AE10)</f>
        <v>0</v>
      </c>
      <c r="L2" s="1">
        <f>IF(支出経費の明細等!AO2="☑",ROUNDDOWN(支出経費の明細等!AE13*1/1,0),ROUNDDOWN(支出経費の明細等!AE13*2/3,0))</f>
        <v>0</v>
      </c>
      <c r="M2" s="1">
        <f>ROUNDDOWN(H2/4,0)</f>
        <v>0</v>
      </c>
      <c r="N2" s="1">
        <f>IF(M2&gt;500000,500000,M2)</f>
        <v>0</v>
      </c>
      <c r="O2" s="1">
        <f>IF(N2&gt;L2,L2,N2)</f>
        <v>0</v>
      </c>
      <c r="P2" s="10" t="str">
        <f>IF(L2&lt;=N2,"○","×")</f>
        <v>○</v>
      </c>
      <c r="Q2" s="39">
        <f>SUMIF(支出経費の明細等!A6:A10,"③ウェブサイト関連費",支出経費の明細等!AE6:AE10)</f>
        <v>0</v>
      </c>
      <c r="R2" s="54" t="str">
        <f>IF(支出経費の明細等!AE12="","いいえ",IF(支出経費の明細等!AE12=0,"いいえ",IF(支出経費の明細等!AE16&lt;支出経費の明細等!AE14*4,"いいえ","はい")))</f>
        <v>いいえ</v>
      </c>
      <c r="S2" s="1">
        <f>ROUNDDOWN(支出経費の明細等!AE15/2,0)</f>
        <v>0</v>
      </c>
      <c r="T2" s="1">
        <f>SUMIF(支出経費の明細等!A:A,"⑧設備処分費",支出経費の明細等!AE:AE)</f>
        <v>0</v>
      </c>
      <c r="U2" s="10" t="str">
        <f>IF(T2&lt;=S2,"○","×")</f>
        <v>○</v>
      </c>
      <c r="V2" s="117" t="str">
        <f>IF(OR(支出経費の明細等!AO2="３分の２以内",支出経費の明細等!AO2="定額"),"○","×")</f>
        <v>×</v>
      </c>
      <c r="W2" s="117" t="str">
        <f>IF(OR(支出経費の明細等!AO3="200万円(直接被害)",支出経費の明細等!AO3="100万円(間接被害)"),"○","×")</f>
        <v>×</v>
      </c>
      <c r="X2" s="10" t="str">
        <f>IF(AND(V2="○",W2="○"),"○","×")</f>
        <v>×</v>
      </c>
    </row>
    <row r="3" spans="1:24" x14ac:dyDescent="0.2">
      <c r="A3" s="1">
        <v>2</v>
      </c>
      <c r="B3" s="1" t="s">
        <v>97</v>
      </c>
      <c r="C3" s="1">
        <v>1</v>
      </c>
      <c r="G3" t="s">
        <v>98</v>
      </c>
      <c r="I3" t="s">
        <v>99</v>
      </c>
      <c r="J3" t="s">
        <v>100</v>
      </c>
      <c r="K3" t="s">
        <v>101</v>
      </c>
      <c r="L3" t="s">
        <v>102</v>
      </c>
      <c r="M3" t="s">
        <v>103</v>
      </c>
      <c r="V3" s="53"/>
      <c r="W3" s="53"/>
      <c r="X3" s="53"/>
    </row>
    <row r="4" spans="1:24" x14ac:dyDescent="0.2">
      <c r="A4" s="1">
        <v>3</v>
      </c>
      <c r="B4" s="1" t="s">
        <v>104</v>
      </c>
      <c r="C4" s="1">
        <v>1</v>
      </c>
      <c r="U4" s="12"/>
    </row>
    <row r="5" spans="1:24" x14ac:dyDescent="0.2">
      <c r="A5" s="1">
        <v>4</v>
      </c>
      <c r="B5" s="1" t="s">
        <v>105</v>
      </c>
      <c r="C5" s="58">
        <v>1</v>
      </c>
      <c r="D5" s="59"/>
      <c r="E5" s="60"/>
      <c r="F5" s="60"/>
      <c r="G5" s="60"/>
      <c r="H5" s="60"/>
      <c r="I5" s="60"/>
      <c r="J5" s="60"/>
      <c r="K5" s="60"/>
      <c r="L5" s="60"/>
      <c r="M5" s="60"/>
      <c r="N5" s="60"/>
      <c r="O5" s="60"/>
      <c r="P5" s="60"/>
      <c r="Q5" s="61"/>
      <c r="U5" s="12"/>
    </row>
    <row r="6" spans="1:24" x14ac:dyDescent="0.2">
      <c r="A6" s="1">
        <v>5</v>
      </c>
      <c r="B6" s="1" t="s">
        <v>106</v>
      </c>
      <c r="C6" s="58">
        <v>1</v>
      </c>
      <c r="D6" s="78" t="s">
        <v>107</v>
      </c>
      <c r="E6" s="77"/>
      <c r="G6" s="63"/>
      <c r="H6" s="63"/>
      <c r="I6" s="63"/>
      <c r="J6" s="27"/>
      <c r="K6" s="27"/>
      <c r="Q6" s="64"/>
    </row>
    <row r="7" spans="1:24" x14ac:dyDescent="0.2">
      <c r="A7" s="1">
        <v>6</v>
      </c>
      <c r="B7" s="1" t="s">
        <v>108</v>
      </c>
      <c r="C7" s="58">
        <v>1</v>
      </c>
      <c r="D7" s="62"/>
      <c r="E7" s="27"/>
      <c r="F7" s="27"/>
      <c r="G7" s="63"/>
      <c r="H7" s="63"/>
      <c r="I7" s="27"/>
      <c r="J7" s="27"/>
      <c r="K7" s="27"/>
      <c r="L7" s="27" t="s">
        <v>109</v>
      </c>
      <c r="M7" s="27"/>
      <c r="N7" s="27" t="s">
        <v>109</v>
      </c>
      <c r="O7" s="27"/>
      <c r="P7" s="27"/>
      <c r="Q7" s="64"/>
    </row>
    <row r="8" spans="1:24" x14ac:dyDescent="0.2">
      <c r="A8" s="1">
        <v>7</v>
      </c>
      <c r="B8" s="1" t="s">
        <v>110</v>
      </c>
      <c r="C8" s="58">
        <v>1</v>
      </c>
      <c r="D8" s="62"/>
      <c r="E8" s="27" t="s">
        <v>111</v>
      </c>
      <c r="F8" s="28"/>
      <c r="G8" s="63" t="s">
        <v>112</v>
      </c>
      <c r="H8" s="63" t="str">
        <f>IF(支出経費の明細等!AO2="３分の２以内","2/3",(IF(支出経費の明細等!AO2="定額","1/1","0")))</f>
        <v>0</v>
      </c>
      <c r="I8" s="27"/>
      <c r="J8" s="27"/>
      <c r="K8" s="27"/>
      <c r="L8" s="27" t="s">
        <v>113</v>
      </c>
      <c r="M8" s="27"/>
      <c r="N8" s="27" t="s">
        <v>114</v>
      </c>
      <c r="O8" s="27"/>
      <c r="P8" s="27"/>
      <c r="Q8" s="64"/>
    </row>
    <row r="9" spans="1:24" x14ac:dyDescent="0.2">
      <c r="A9" s="1">
        <v>8</v>
      </c>
      <c r="B9" s="1" t="s">
        <v>115</v>
      </c>
      <c r="C9" s="58">
        <v>2</v>
      </c>
      <c r="D9" s="62"/>
      <c r="E9" s="27"/>
      <c r="F9" s="27"/>
      <c r="G9" s="63" t="s">
        <v>116</v>
      </c>
      <c r="H9" s="65" t="str">
        <f xml:space="preserve">  "定額もしくは(1)×補助率2/3以内(円未満切捨て)"</f>
        <v>定額もしくは(1)×補助率2/3以内(円未満切捨て)</v>
      </c>
      <c r="I9" s="27"/>
      <c r="J9" s="27"/>
      <c r="K9" s="27"/>
      <c r="L9" s="27"/>
      <c r="M9" s="27"/>
      <c r="N9" s="27"/>
      <c r="O9" s="27"/>
      <c r="P9" s="27"/>
      <c r="Q9" s="64"/>
    </row>
    <row r="10" spans="1:24" x14ac:dyDescent="0.2">
      <c r="A10" s="1">
        <v>9</v>
      </c>
      <c r="B10" s="1" t="s">
        <v>117</v>
      </c>
      <c r="C10" s="58">
        <v>1</v>
      </c>
      <c r="D10" s="62"/>
      <c r="E10" s="27"/>
      <c r="F10" s="27"/>
      <c r="G10" s="63" t="s">
        <v>116</v>
      </c>
      <c r="H10" s="66" t="str">
        <f>"((6)の1/4を上限(直接被害の場合最大50万円、間接被害の場合最大25万円))、(c)×補助率 2/3  (※)以内(円未満切捨て)"</f>
        <v>((6)の1/4を上限(直接被害の場合最大50万円、間接被害の場合最大25万円))、(c)×補助率 2/3  (※)以内(円未満切捨て)</v>
      </c>
      <c r="I10" s="63"/>
      <c r="J10" s="27"/>
      <c r="K10" s="27"/>
      <c r="L10" s="27"/>
      <c r="M10" s="27"/>
      <c r="N10" s="27" t="s">
        <v>118</v>
      </c>
      <c r="O10" s="27"/>
      <c r="P10" s="27" t="s">
        <v>119</v>
      </c>
      <c r="Q10" s="64"/>
    </row>
    <row r="11" spans="1:24" ht="13.35" customHeight="1" x14ac:dyDescent="0.2">
      <c r="A11" s="1">
        <v>10</v>
      </c>
      <c r="B11" s="1" t="s">
        <v>120</v>
      </c>
      <c r="C11" s="58">
        <v>1</v>
      </c>
      <c r="D11" s="62"/>
      <c r="E11" s="231" t="s">
        <v>121</v>
      </c>
      <c r="F11" s="29" t="s">
        <v>122</v>
      </c>
      <c r="G11" s="86" t="str">
        <f>IF(支出経費の明細等!AO2="定額","a*1/1","a*2/3")</f>
        <v>a*2/3</v>
      </c>
      <c r="H11" s="35" t="str">
        <f>"(" &amp; IF(支出経費の明細等!AO2="定額","a*1/1","a*2/3") &amp; ") /3"</f>
        <v>(a*2/3) /3</v>
      </c>
      <c r="I11" s="30" t="s">
        <v>123</v>
      </c>
      <c r="J11" s="27"/>
      <c r="K11" s="27"/>
      <c r="L11" s="30" t="s">
        <v>124</v>
      </c>
      <c r="M11" s="27"/>
      <c r="N11" s="30" t="s">
        <v>124</v>
      </c>
      <c r="O11" s="227" t="s">
        <v>20</v>
      </c>
      <c r="P11" s="30" t="s">
        <v>124</v>
      </c>
      <c r="Q11" s="64"/>
    </row>
    <row r="12" spans="1:24" x14ac:dyDescent="0.2">
      <c r="A12" s="1">
        <v>11</v>
      </c>
      <c r="B12" s="1" t="s">
        <v>125</v>
      </c>
      <c r="C12" s="58">
        <v>1</v>
      </c>
      <c r="D12" s="62">
        <v>12</v>
      </c>
      <c r="E12" s="231"/>
      <c r="F12" s="228">
        <f>K2</f>
        <v>0</v>
      </c>
      <c r="G12" s="33">
        <f>IF(支出経費の明細等!AO2="定額",ROUNDDOWN(F12*1/1,0),ROUNDDOWN(F12*2/3,0))</f>
        <v>0</v>
      </c>
      <c r="H12" s="32">
        <f>ROUNDDOWN(G12/3,0)</f>
        <v>0</v>
      </c>
      <c r="I12" s="32">
        <f>G12</f>
        <v>0</v>
      </c>
      <c r="J12" s="67"/>
      <c r="K12" s="67"/>
      <c r="L12" s="32">
        <f>IF(I20&lt;=G20,I12,"")</f>
        <v>0</v>
      </c>
      <c r="M12" s="27"/>
      <c r="N12" s="32" t="str">
        <f>IF(I20&lt;=G20,"",IF(I12&gt;G20,G20,I12))</f>
        <v/>
      </c>
      <c r="O12" s="227"/>
      <c r="P12" s="32" t="str">
        <f>IF(I20&lt;=G20,"",G20-P16)</f>
        <v/>
      </c>
      <c r="Q12" s="64"/>
    </row>
    <row r="13" spans="1:24" x14ac:dyDescent="0.2">
      <c r="D13" s="62">
        <v>13</v>
      </c>
      <c r="E13" s="231"/>
      <c r="F13" s="228"/>
      <c r="G13" s="92"/>
      <c r="H13" s="90">
        <f>ROUNDDOWN(G12/3,3)</f>
        <v>0</v>
      </c>
      <c r="I13" s="32"/>
      <c r="J13" s="67"/>
      <c r="K13" s="67"/>
      <c r="L13" s="32"/>
      <c r="M13" s="27"/>
      <c r="N13" s="32"/>
      <c r="O13" s="227"/>
      <c r="P13" s="32"/>
      <c r="Q13" s="64"/>
    </row>
    <row r="14" spans="1:24" x14ac:dyDescent="0.2">
      <c r="D14" s="62">
        <v>14</v>
      </c>
      <c r="E14" s="231"/>
      <c r="F14" s="228"/>
      <c r="G14" s="92">
        <f>IF(支出経費の明細等!AO2="定額",ROUNDDOWN(F12*1/1,3),ROUNDDOWN(F12*2/3,3)) - G12</f>
        <v>0</v>
      </c>
      <c r="H14" s="90">
        <f>ROUNDDOWN(G12/3,3) - H12</f>
        <v>0</v>
      </c>
      <c r="I14" s="90">
        <f>G14</f>
        <v>0</v>
      </c>
      <c r="J14" s="67"/>
      <c r="K14" s="67"/>
      <c r="L14" s="32"/>
      <c r="M14" s="27"/>
      <c r="N14" s="32"/>
      <c r="O14" s="227"/>
      <c r="P14" s="32"/>
      <c r="Q14" s="64"/>
    </row>
    <row r="15" spans="1:24" ht="28.35" customHeight="1" x14ac:dyDescent="0.2">
      <c r="D15" s="62">
        <v>15</v>
      </c>
      <c r="E15" s="229" t="s">
        <v>126</v>
      </c>
      <c r="F15" s="34" t="s">
        <v>127</v>
      </c>
      <c r="G15" s="31" t="str">
        <f>IF(支出経費の明細等!AO2="定額","c*1/1","c*2/3")</f>
        <v>c*2/3</v>
      </c>
      <c r="H15" s="35" t="str">
        <f>IF(支出経費の明細等!AO2="定額","a*1/3","a*2/9")</f>
        <v>a*2/9</v>
      </c>
      <c r="I15" s="124" t="s">
        <v>128</v>
      </c>
      <c r="J15" s="35" t="s">
        <v>129</v>
      </c>
      <c r="K15" s="27"/>
      <c r="L15" s="35" t="s">
        <v>130</v>
      </c>
      <c r="M15" s="27"/>
      <c r="N15" s="35" t="s">
        <v>130</v>
      </c>
      <c r="O15" s="227"/>
      <c r="P15" s="35" t="s">
        <v>130</v>
      </c>
      <c r="Q15" s="64"/>
    </row>
    <row r="16" spans="1:24" x14ac:dyDescent="0.2">
      <c r="D16" s="62">
        <v>16</v>
      </c>
      <c r="E16" s="230"/>
      <c r="F16" s="228">
        <f>Q2</f>
        <v>0</v>
      </c>
      <c r="G16" s="33">
        <f>IF(支出経費の明細等!AO2="定額",ROUNDDOWN(F16*1/1,0),ROUNDDOWN(F16*2/3,0))</f>
        <v>0</v>
      </c>
      <c r="H16" s="98">
        <f>IF(支出経費の明細等!AO2="定額",ROUNDDOWN(F12*1/3,0),ROUNDDOWN(F12*2/9,0))</f>
        <v>0</v>
      </c>
      <c r="I16" s="32">
        <f>IF(J16&lt;500000,J16,500000)</f>
        <v>0</v>
      </c>
      <c r="J16" s="32">
        <f>IF(IF(G16&gt;H12,H12,G16)&gt;H20,H20,IF(G16&gt;H12,H12,G16))</f>
        <v>0</v>
      </c>
      <c r="K16" s="67"/>
      <c r="L16" s="32">
        <f>IF(I20&lt;=G20,I16,"")</f>
        <v>0</v>
      </c>
      <c r="M16" t="str">
        <f>IF(L16="","",IF(L16*4&gt;L20,"×","〇"))</f>
        <v>〇</v>
      </c>
      <c r="N16" s="32" t="str">
        <f>IF(I20&lt;=G20,"",G20-N12)</f>
        <v/>
      </c>
      <c r="O16" s="227"/>
      <c r="P16" s="32" t="str">
        <f>IF(I20&lt;=G20,"",IF(ROUNDDOWN(G20/4,0)&gt;I16,I16,ROUNDDOWN(G20/4,0)))</f>
        <v/>
      </c>
      <c r="Q16" s="64"/>
    </row>
    <row r="17" spans="4:17" x14ac:dyDescent="0.2">
      <c r="D17" s="62">
        <v>17</v>
      </c>
      <c r="E17" s="230"/>
      <c r="F17" s="228"/>
      <c r="G17" s="92">
        <f>IF(支出経費の明細等!AO2="定額",ROUNDDOWN(F16*1/1,3),ROUNDDOWN(F16*2/3,3))</f>
        <v>0</v>
      </c>
      <c r="H17" s="99">
        <f>IF(支出経費の明細等!AO2="定額",ROUNDDOWN(F12*1/3,3),ROUNDDOWN(F12*2/9,3))</f>
        <v>0</v>
      </c>
      <c r="I17" s="90">
        <f>IF(J16&lt;500000,J17,500000)</f>
        <v>0</v>
      </c>
      <c r="J17" s="90">
        <f>IF(IF(G17&gt;H13,H13,G17)&gt;H21,H21,IF(G17&gt;H13,H13,G17))</f>
        <v>0</v>
      </c>
      <c r="K17" s="67"/>
      <c r="L17" s="32"/>
      <c r="N17" s="32"/>
      <c r="O17" s="227"/>
      <c r="P17" s="32"/>
      <c r="Q17" s="64"/>
    </row>
    <row r="18" spans="4:17" x14ac:dyDescent="0.2">
      <c r="D18" s="62">
        <v>18</v>
      </c>
      <c r="E18" s="230"/>
      <c r="F18" s="228"/>
      <c r="G18" s="92">
        <f>IF(支出経費の明細等!AO2="定額",ROUNDDOWN(F16*1/1,3),ROUNDDOWN(F16*2/3,3))-G16</f>
        <v>0</v>
      </c>
      <c r="H18" s="99">
        <f>IF(支出経費の明細等!AO2="定額",ROUNDDOWN(F12*1/3,3),ROUNDDOWN(F12*2/9,3)) - H16</f>
        <v>0</v>
      </c>
      <c r="I18" s="90">
        <f>IF(J16&lt;500000,J18,0)</f>
        <v>0</v>
      </c>
      <c r="J18" s="90">
        <f>IF(IF(G17&gt;H13,H13,G17)&gt;H21,H22,IF(G17&gt;H13,H14,G18))</f>
        <v>0</v>
      </c>
      <c r="K18" s="67"/>
      <c r="L18" s="32"/>
      <c r="N18" s="32"/>
      <c r="O18" s="227"/>
      <c r="P18" s="32"/>
      <c r="Q18" s="64"/>
    </row>
    <row r="19" spans="4:17" x14ac:dyDescent="0.2">
      <c r="D19" s="62">
        <v>19</v>
      </c>
      <c r="E19" s="27"/>
      <c r="F19" s="27"/>
      <c r="G19" s="87" t="s">
        <v>131</v>
      </c>
      <c r="H19" s="35" t="s">
        <v>132</v>
      </c>
      <c r="I19" s="88" t="s">
        <v>133</v>
      </c>
      <c r="J19" s="123" t="s">
        <v>134</v>
      </c>
      <c r="K19" s="27"/>
      <c r="L19" s="36" t="s">
        <v>134</v>
      </c>
      <c r="M19" s="27"/>
      <c r="N19" s="36" t="s">
        <v>134</v>
      </c>
      <c r="O19" s="227"/>
      <c r="P19" s="36" t="s">
        <v>134</v>
      </c>
      <c r="Q19" s="64"/>
    </row>
    <row r="20" spans="4:17" x14ac:dyDescent="0.2">
      <c r="D20" s="62">
        <v>20</v>
      </c>
      <c r="E20" s="27"/>
      <c r="F20" s="27"/>
      <c r="G20" s="228">
        <f>E2</f>
        <v>1000000</v>
      </c>
      <c r="H20" s="37">
        <f>ROUNDDOWN(G20/4,0)</f>
        <v>250000</v>
      </c>
      <c r="I20" s="89">
        <f>I12+I16</f>
        <v>0</v>
      </c>
      <c r="J20" s="97">
        <f>IF(G20&gt;I20+J22,I20+J22,G20)</f>
        <v>0</v>
      </c>
      <c r="K20" s="38"/>
      <c r="L20" s="32">
        <f>IF(I20&lt;=G20,I20,"")</f>
        <v>0</v>
      </c>
      <c r="M20" s="27"/>
      <c r="N20" s="32" t="str">
        <f>IF(I20&lt;=G20,"",N12+N16)</f>
        <v/>
      </c>
      <c r="O20" s="227"/>
      <c r="P20" s="32" t="str">
        <f>IF(I20&lt;=G20,"",P12+P16)</f>
        <v/>
      </c>
      <c r="Q20" s="64"/>
    </row>
    <row r="21" spans="4:17" x14ac:dyDescent="0.2">
      <c r="D21" s="62">
        <v>21</v>
      </c>
      <c r="E21" s="27"/>
      <c r="F21" s="27"/>
      <c r="G21" s="228"/>
      <c r="H21" s="91">
        <f>ROUNDDOWN(G20/4,3)</f>
        <v>250000</v>
      </c>
      <c r="I21" s="115"/>
      <c r="J21" s="81"/>
      <c r="K21" s="38"/>
      <c r="L21" s="63"/>
      <c r="M21" s="27"/>
      <c r="N21" s="63"/>
      <c r="O21" s="85"/>
      <c r="P21" s="63"/>
      <c r="Q21" s="64"/>
    </row>
    <row r="22" spans="4:17" x14ac:dyDescent="0.2">
      <c r="D22" s="62">
        <v>22</v>
      </c>
      <c r="E22" s="27"/>
      <c r="F22" s="27"/>
      <c r="G22" s="228"/>
      <c r="H22" s="91">
        <f>ROUNDDOWN(G20/4,3) - H20</f>
        <v>0</v>
      </c>
      <c r="I22" s="93">
        <f>I14+I18</f>
        <v>0</v>
      </c>
      <c r="J22" s="122">
        <f>IF(I20&lt;G20,IF(I22&gt;=1,1,0),0)</f>
        <v>0</v>
      </c>
      <c r="K22" s="38" t="s">
        <v>135</v>
      </c>
      <c r="L22" s="63"/>
      <c r="M22" s="27"/>
      <c r="N22" s="63"/>
      <c r="O22" s="85"/>
      <c r="P22" s="63"/>
      <c r="Q22" s="64"/>
    </row>
    <row r="23" spans="4:17" x14ac:dyDescent="0.2">
      <c r="D23" s="62">
        <v>23</v>
      </c>
      <c r="E23" s="69"/>
      <c r="F23" s="69"/>
      <c r="G23" s="70"/>
      <c r="H23" s="70"/>
      <c r="I23" s="70"/>
      <c r="J23" s="69"/>
      <c r="K23" s="69"/>
      <c r="L23" s="69"/>
      <c r="M23" s="69"/>
      <c r="N23" s="69"/>
      <c r="O23" s="69"/>
      <c r="P23" s="69"/>
      <c r="Q23" s="71"/>
    </row>
    <row r="24" spans="4:17" x14ac:dyDescent="0.2">
      <c r="D24" s="59"/>
      <c r="E24" s="72"/>
      <c r="F24" s="72"/>
      <c r="G24" s="73"/>
      <c r="H24" s="73"/>
      <c r="I24" s="73"/>
      <c r="J24" s="72"/>
      <c r="K24" s="74"/>
      <c r="L24" s="27"/>
      <c r="M24" s="27"/>
      <c r="N24" s="27"/>
      <c r="O24" s="27"/>
      <c r="P24" s="27"/>
    </row>
    <row r="25" spans="4:17" x14ac:dyDescent="0.2">
      <c r="D25" s="78" t="s">
        <v>136</v>
      </c>
      <c r="F25" s="27"/>
      <c r="G25" s="27"/>
      <c r="H25" s="63"/>
      <c r="I25" s="63"/>
      <c r="J25" s="63"/>
      <c r="K25" s="79"/>
      <c r="L25" s="27"/>
      <c r="M25" s="27"/>
      <c r="N25" s="27"/>
      <c r="O25" s="27"/>
      <c r="P25" s="27"/>
      <c r="Q25" s="27"/>
    </row>
    <row r="26" spans="4:17" x14ac:dyDescent="0.2">
      <c r="D26" s="78"/>
      <c r="F26" s="27"/>
      <c r="G26" s="27"/>
      <c r="H26" s="63"/>
      <c r="I26" s="63"/>
      <c r="J26" s="63"/>
      <c r="K26" s="79"/>
      <c r="L26" s="27"/>
      <c r="M26" s="27"/>
      <c r="N26" s="27"/>
      <c r="O26" s="27"/>
      <c r="P26" s="27"/>
      <c r="Q26" s="27"/>
    </row>
    <row r="27" spans="4:17" x14ac:dyDescent="0.2">
      <c r="D27" s="62"/>
      <c r="E27" s="20" t="s">
        <v>15</v>
      </c>
      <c r="F27" s="27"/>
      <c r="G27" s="27" t="s">
        <v>118</v>
      </c>
      <c r="H27" s="27"/>
      <c r="I27" s="27" t="s">
        <v>119</v>
      </c>
      <c r="J27" s="63"/>
      <c r="K27" s="79"/>
      <c r="L27" s="27"/>
      <c r="M27" s="27"/>
      <c r="N27" s="27"/>
      <c r="O27" s="27"/>
      <c r="P27" s="27"/>
      <c r="Q27" s="27"/>
    </row>
    <row r="28" spans="4:17" x14ac:dyDescent="0.2">
      <c r="D28" s="62"/>
      <c r="E28" s="30" t="s">
        <v>124</v>
      </c>
      <c r="F28" s="27"/>
      <c r="G28" s="30" t="s">
        <v>124</v>
      </c>
      <c r="H28" s="227" t="s">
        <v>20</v>
      </c>
      <c r="I28" s="30" t="s">
        <v>124</v>
      </c>
      <c r="J28" s="63"/>
      <c r="K28" s="79"/>
      <c r="L28" s="27"/>
      <c r="M28" s="27"/>
      <c r="N28" s="27"/>
      <c r="O28" s="27"/>
      <c r="P28" s="27"/>
      <c r="Q28" s="27"/>
    </row>
    <row r="29" spans="4:17" ht="16.2" x14ac:dyDescent="0.2">
      <c r="D29" s="62">
        <v>29</v>
      </c>
      <c r="E29" s="40" t="str">
        <f>IF(支出経費の明細等!AE12=0,"×",IF(支出経費の明細等!AE12&lt;I29,"×",IF(支出経費の明細等!AE12&gt;G29,"×","〇")))</f>
        <v>×</v>
      </c>
      <c r="F29">
        <v>29</v>
      </c>
      <c r="G29" s="32">
        <f>IF(I20&lt;=G20,I12,IF(I12&gt;G20,G20,I12))</f>
        <v>0</v>
      </c>
      <c r="H29" s="227"/>
      <c r="I29" s="32">
        <f>IF(I20&lt;=G20,I12,G20-P16)</f>
        <v>0</v>
      </c>
      <c r="J29" s="63"/>
      <c r="K29" s="79"/>
      <c r="L29" s="27"/>
      <c r="M29" s="27"/>
      <c r="N29" s="27"/>
      <c r="O29" s="27"/>
      <c r="P29" s="27"/>
      <c r="Q29" s="27"/>
    </row>
    <row r="30" spans="4:17" x14ac:dyDescent="0.2">
      <c r="D30" s="62"/>
      <c r="E30" s="35" t="s">
        <v>130</v>
      </c>
      <c r="G30" s="35" t="s">
        <v>130</v>
      </c>
      <c r="H30" s="227"/>
      <c r="I30" s="35" t="s">
        <v>130</v>
      </c>
      <c r="K30" s="64"/>
    </row>
    <row r="31" spans="4:17" ht="16.2" x14ac:dyDescent="0.2">
      <c r="D31" s="62">
        <v>30</v>
      </c>
      <c r="E31" s="40" t="str">
        <f>IF(支出経費の明細等!AE14&gt;I31,"×",IF(支出経費の明細等!AE14&lt;G31,"×","〇"))</f>
        <v>〇</v>
      </c>
      <c r="F31">
        <v>30</v>
      </c>
      <c r="G31" s="32">
        <f>IF(I20&lt;=G20,I16,G20-N12)</f>
        <v>0</v>
      </c>
      <c r="H31" s="227"/>
      <c r="I31" s="32">
        <f>IF(I20&lt;=G20,I16,IF(ROUNDDOWN(G20/4,0)&gt;I16,I16,ROUNDDOWN(G20/4,0)))</f>
        <v>0</v>
      </c>
      <c r="K31" s="64"/>
    </row>
    <row r="32" spans="4:17" x14ac:dyDescent="0.2">
      <c r="D32" s="62"/>
      <c r="E32" s="36" t="s">
        <v>134</v>
      </c>
      <c r="G32" s="36" t="s">
        <v>134</v>
      </c>
      <c r="H32" s="227"/>
      <c r="I32" s="36" t="s">
        <v>134</v>
      </c>
      <c r="K32" s="64"/>
    </row>
    <row r="33" spans="4:11" ht="16.2" x14ac:dyDescent="0.2">
      <c r="D33" s="62">
        <v>33</v>
      </c>
      <c r="E33" s="40" t="s">
        <v>137</v>
      </c>
      <c r="F33">
        <v>33</v>
      </c>
      <c r="G33" s="32">
        <f>IF(I20&lt;=G20,I20,N12+N16)</f>
        <v>0</v>
      </c>
      <c r="H33" s="227"/>
      <c r="I33" s="32">
        <f>IF(I20&lt;=G20,I20,I29+I31)</f>
        <v>0</v>
      </c>
      <c r="K33" s="64"/>
    </row>
    <row r="34" spans="4:11" ht="16.2" x14ac:dyDescent="0.2">
      <c r="D34" s="75" t="s">
        <v>89</v>
      </c>
      <c r="E34" s="40" t="str">
        <f>IF(支出経費の明細等!AE12="","×",IF(支出経費の明細等!AE12=0,"×",IF(支出経費の明細等!AE16&lt;支出経費の明細等!AE14*4,"×","〇")))</f>
        <v>×</v>
      </c>
      <c r="K34" s="64"/>
    </row>
    <row r="35" spans="4:11" x14ac:dyDescent="0.2">
      <c r="D35" s="62"/>
      <c r="K35" s="64"/>
    </row>
    <row r="36" spans="4:11" x14ac:dyDescent="0.2">
      <c r="D36" s="62"/>
      <c r="G36" s="1" t="s">
        <v>138</v>
      </c>
      <c r="H36" s="1"/>
      <c r="I36" s="225" t="s">
        <v>17</v>
      </c>
      <c r="J36" s="226"/>
      <c r="K36" s="64"/>
    </row>
    <row r="37" spans="4:11" ht="13.5" customHeight="1" x14ac:dyDescent="0.2">
      <c r="D37" s="120" t="s">
        <v>139</v>
      </c>
      <c r="E37" s="119" t="str">
        <f>IF(支出経費の明細等!AO3="200万円(直接被害)","200万",(IF(支出経費の明細等!AO3="100万円(間接被害)","100万","選択してください")))</f>
        <v>選択してください</v>
      </c>
      <c r="F37" s="82" t="s">
        <v>140</v>
      </c>
      <c r="G37" s="1" t="s">
        <v>141</v>
      </c>
      <c r="H37" s="56">
        <f>K2</f>
        <v>0</v>
      </c>
      <c r="I37" s="223" t="s">
        <v>142</v>
      </c>
      <c r="J37" s="224"/>
      <c r="K37" s="64"/>
    </row>
    <row r="38" spans="4:11" x14ac:dyDescent="0.2">
      <c r="D38" s="62" t="s">
        <v>143</v>
      </c>
      <c r="E38" s="95" t="str">
        <f>IF(OR(支出経費の明細等!AO3="200万円(直接被害)",支出経費の明細等!AO3="100万円(間接被害)"),DBCS(E37)&amp;"円",DBCS(E37))</f>
        <v>選択してください</v>
      </c>
      <c r="F38" s="82" t="s">
        <v>144</v>
      </c>
      <c r="G38" s="1" t="s">
        <v>145</v>
      </c>
      <c r="H38" s="32">
        <f>支出経費の明細等!$AE$12</f>
        <v>0</v>
      </c>
      <c r="I38" s="80">
        <f>IF(AND(H37=0,H38=0),0,IF(OR(H37=0,H37=""),"",ROUNDDOWN(H38*100/H37,2)))</f>
        <v>0</v>
      </c>
      <c r="J38" s="1" t="str">
        <f>IF(支出経費の明細等!AE12="","",IF(I38="","",TEXT(I38,"##0.00")&amp;"%"))</f>
        <v/>
      </c>
      <c r="K38" s="64"/>
    </row>
    <row r="39" spans="4:11" x14ac:dyDescent="0.2">
      <c r="D39" s="62" t="s">
        <v>30</v>
      </c>
      <c r="E39" s="63" t="str">
        <f>IF(H8="0","選択してください",IF(支出経費の明細等!AO2="定額","定額",H8))</f>
        <v>選択してください</v>
      </c>
      <c r="F39" s="82" t="s">
        <v>146</v>
      </c>
      <c r="G39" s="1" t="s">
        <v>147</v>
      </c>
      <c r="H39" s="56">
        <f>Q2</f>
        <v>0</v>
      </c>
      <c r="I39" s="223" t="s">
        <v>148</v>
      </c>
      <c r="J39" s="224"/>
      <c r="K39" s="64"/>
    </row>
    <row r="40" spans="4:11" x14ac:dyDescent="0.2">
      <c r="D40" s="62" t="s">
        <v>143</v>
      </c>
      <c r="E40" s="95" t="str">
        <f>IF(支出経費の明細等!AO2="３分の２以内",DBCS(E39)&amp;"以内",DBCS(E39))</f>
        <v>選択してください</v>
      </c>
      <c r="F40" s="82" t="s">
        <v>149</v>
      </c>
      <c r="G40" s="1" t="s">
        <v>150</v>
      </c>
      <c r="H40" s="81">
        <f>H42-H38</f>
        <v>0</v>
      </c>
      <c r="I40" s="80" t="str">
        <f>IF(H41=0,"",IF(AND(H39=0,H40=0),0,IF(OR(H39=0,H39=""),"",ROUNDDOWN(H40*100/H39,2))))</f>
        <v/>
      </c>
      <c r="J40" s="1" t="str">
        <f>IF(支出経費の明細等!AE12="","",IF(I40="","",TEXT(I40,"##0.00")&amp;"%"))</f>
        <v/>
      </c>
      <c r="K40" s="64"/>
    </row>
    <row r="41" spans="4:11" x14ac:dyDescent="0.2">
      <c r="D41" s="132" t="s">
        <v>151</v>
      </c>
      <c r="E41" t="str">
        <f>IF(OR(支出経費の明細等!AO2="３分の２以内",支出経費の明細等!AO2="定額"),IF(OR(支出経費の明細等!AO3="200万円(直接被害)",支出経費の明細等!AO3="100万円(間接被害)"),IF(AND(支出経費の明細等!AO2="定額",支出経費の明細等!AO3="100万円(間接被害)"),"＊補助率が定額の場合は、補助上限額は200万円を選択してください。","〇"),"＊補助上限額を選択してください。"),IF(OR(支出経費の明細等!AO3="200万円(直接被害)",支出経費の明細等!AO3="100万円(間接被害)"),"＊補助率を選択してください。","＊補助率・補助上限額を選択してください。"))</f>
        <v>＊補助率・補助上限額を選択してください。</v>
      </c>
      <c r="F41" s="82" t="s">
        <v>152</v>
      </c>
      <c r="G41" s="57" t="s">
        <v>153</v>
      </c>
      <c r="H41" s="56">
        <f>D2</f>
        <v>0</v>
      </c>
      <c r="I41" s="223" t="s">
        <v>154</v>
      </c>
      <c r="J41" s="224"/>
      <c r="K41" s="64"/>
    </row>
    <row r="42" spans="4:11" x14ac:dyDescent="0.2">
      <c r="D42" s="62"/>
      <c r="F42" s="82" t="s">
        <v>155</v>
      </c>
      <c r="G42" s="1" t="s">
        <v>156</v>
      </c>
      <c r="H42" s="56">
        <f>H2</f>
        <v>0</v>
      </c>
      <c r="I42" s="80" t="str">
        <f>IF(H41=0,"",IF(H40=0,0,IF(OR(H42=0,H42="",H39=0,H39=""),"",ROUNDDOWN(H40*100/H42,2))))</f>
        <v/>
      </c>
      <c r="J42" s="1" t="str">
        <f>IF(支出経費の明細等!AE12="","",IF(I42="","",TEXT(I42,"##0.00") &amp; "%"))</f>
        <v/>
      </c>
      <c r="K42" s="64"/>
    </row>
    <row r="43" spans="4:11" x14ac:dyDescent="0.2">
      <c r="D43" s="68"/>
      <c r="E43" s="76"/>
      <c r="F43" s="76"/>
      <c r="G43" s="76"/>
      <c r="H43" s="76"/>
      <c r="I43" s="76"/>
      <c r="J43" s="76"/>
      <c r="K43" s="71"/>
    </row>
    <row r="44" spans="4:11" x14ac:dyDescent="0.2">
      <c r="D44" s="59"/>
      <c r="E44" s="60"/>
      <c r="F44" s="60"/>
      <c r="G44" s="60"/>
      <c r="H44" s="60"/>
      <c r="I44" s="60"/>
      <c r="J44" s="60"/>
      <c r="K44" s="61"/>
    </row>
    <row r="45" spans="4:11" x14ac:dyDescent="0.2">
      <c r="D45" s="78" t="s">
        <v>157</v>
      </c>
      <c r="K45" s="64"/>
    </row>
    <row r="46" spans="4:11" x14ac:dyDescent="0.2">
      <c r="D46" s="96" t="s">
        <v>158</v>
      </c>
      <c r="E46" s="95" t="str">
        <f>IF(J22=0,"","※")</f>
        <v/>
      </c>
      <c r="K46" s="64"/>
    </row>
    <row r="47" spans="4:11" x14ac:dyDescent="0.2">
      <c r="D47" s="78"/>
      <c r="K47" s="64"/>
    </row>
    <row r="48" spans="4:11" x14ac:dyDescent="0.2">
      <c r="D48" s="62" t="s">
        <v>159</v>
      </c>
      <c r="E48" s="95" t="str">
        <f>IF(F16=0,"",IF(F12=0,"ウェブサイト関連費のみでの申請はできません",""))</f>
        <v/>
      </c>
      <c r="K48" s="64"/>
    </row>
    <row r="49" spans="4:11" x14ac:dyDescent="0.2">
      <c r="D49" s="62" t="s">
        <v>160</v>
      </c>
      <c r="E49" s="95" t="str">
        <f>IF(U2="○","","設備処分費が、(5)補助対象経費合計の1/2を超えています")</f>
        <v/>
      </c>
      <c r="K49" s="64"/>
    </row>
    <row r="50" spans="4:11" x14ac:dyDescent="0.2">
      <c r="D50" s="62"/>
      <c r="K50" s="64"/>
    </row>
    <row r="51" spans="4:11" x14ac:dyDescent="0.2">
      <c r="D51" s="62"/>
      <c r="K51" s="64"/>
    </row>
    <row r="52" spans="4:11" x14ac:dyDescent="0.2">
      <c r="D52" s="62"/>
      <c r="K52" s="64"/>
    </row>
    <row r="53" spans="4:11" x14ac:dyDescent="0.2">
      <c r="D53" s="62"/>
      <c r="K53" s="64"/>
    </row>
    <row r="54" spans="4:11" x14ac:dyDescent="0.2">
      <c r="D54" s="62"/>
      <c r="K54" s="64"/>
    </row>
    <row r="55" spans="4:11" x14ac:dyDescent="0.2">
      <c r="D55" s="105"/>
      <c r="E55" s="106"/>
      <c r="F55" s="106"/>
      <c r="G55" s="106"/>
      <c r="H55" s="106"/>
      <c r="I55" s="106"/>
      <c r="J55" s="106"/>
      <c r="K55" s="107"/>
    </row>
    <row r="56" spans="4:11" x14ac:dyDescent="0.2">
      <c r="D56" s="108" t="s">
        <v>161</v>
      </c>
      <c r="E56" s="104"/>
      <c r="F56" s="104"/>
      <c r="G56" s="104"/>
      <c r="H56" s="104"/>
      <c r="I56" s="104"/>
      <c r="J56" s="104"/>
      <c r="K56" s="109"/>
    </row>
    <row r="57" spans="4:11" x14ac:dyDescent="0.2">
      <c r="D57" s="114" t="str">
        <f>IF(支出経費の明細等!G31=支出経費の明細等!AE15,"〇","×")</f>
        <v>〇</v>
      </c>
      <c r="E57" s="104"/>
      <c r="F57" s="104"/>
      <c r="G57" s="104"/>
      <c r="H57" s="104"/>
      <c r="I57" s="104"/>
      <c r="J57" s="104"/>
      <c r="K57" s="109"/>
    </row>
    <row r="58" spans="4:11" x14ac:dyDescent="0.2">
      <c r="D58" s="110"/>
      <c r="E58" s="104"/>
      <c r="F58" s="104"/>
      <c r="G58" s="104"/>
      <c r="H58" s="104"/>
      <c r="I58" s="104"/>
      <c r="J58" s="104"/>
      <c r="K58" s="109"/>
    </row>
    <row r="59" spans="4:11" x14ac:dyDescent="0.2">
      <c r="D59" s="110"/>
      <c r="E59" s="104"/>
      <c r="F59" s="104"/>
      <c r="G59" s="104"/>
      <c r="H59" s="104"/>
      <c r="I59" s="104"/>
      <c r="J59" s="104"/>
      <c r="K59" s="109"/>
    </row>
    <row r="60" spans="4:11" x14ac:dyDescent="0.2">
      <c r="D60" s="111"/>
      <c r="E60" s="112"/>
      <c r="F60" s="112"/>
      <c r="G60" s="112"/>
      <c r="H60" s="112"/>
      <c r="I60" s="112"/>
      <c r="J60" s="112"/>
      <c r="K60" s="113"/>
    </row>
  </sheetData>
  <mergeCells count="11">
    <mergeCell ref="F12:F14"/>
    <mergeCell ref="F16:F18"/>
    <mergeCell ref="E15:E18"/>
    <mergeCell ref="E11:E14"/>
    <mergeCell ref="G20:G22"/>
    <mergeCell ref="I39:J39"/>
    <mergeCell ref="I41:J41"/>
    <mergeCell ref="I36:J36"/>
    <mergeCell ref="O11:O20"/>
    <mergeCell ref="H28:H33"/>
    <mergeCell ref="I37:J37"/>
  </mergeCells>
  <phoneticPr fontId="8"/>
  <dataValidations count="1">
    <dataValidation allowBlank="1" showInputMessage="1" showErrorMessage="1" promptTitle="自動判定されます" prompt="計算式が入力してありますので自動判定されます" sqref="E33:E34 E29 E31" xr:uid="{00000000-0002-0000-01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37FFFBDDEE7743B7467A2BF5239C13" ma:contentTypeVersion="14" ma:contentTypeDescription="新しいドキュメントを作成します。" ma:contentTypeScope="" ma:versionID="43c35480b009c00014605a33be9e3bf7">
  <xsd:schema xmlns:xsd="http://www.w3.org/2001/XMLSchema" xmlns:xs="http://www.w3.org/2001/XMLSchema" xmlns:p="http://schemas.microsoft.com/office/2006/metadata/properties" xmlns:ns2="246f645e-eb11-49e5-88cf-6f9b7fe3435b" xmlns:ns3="fec077ae-785b-41b0-a45f-e22e30d280e9" targetNamespace="http://schemas.microsoft.com/office/2006/metadata/properties" ma:root="true" ma:fieldsID="3c620efa48f2875a3d41159e9d7f8526" ns2:_="" ns3:_="">
    <xsd:import namespace="246f645e-eb11-49e5-88cf-6f9b7fe3435b"/>
    <xsd:import namespace="fec077ae-785b-41b0-a45f-e22e30d280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f645e-eb11-49e5-88cf-6f9b7fe34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813da7-3c8c-4088-8ec7-9f4c0166a13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077ae-785b-41b0-a45f-e22e30d280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fb5dd4-6fa9-4ca4-ad4f-493545c77b0e}" ma:internalName="TaxCatchAll" ma:showField="CatchAllData" ma:web="fec077ae-785b-41b0-a45f-e22e30d28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6f645e-eb11-49e5-88cf-6f9b7fe3435b">
      <Terms xmlns="http://schemas.microsoft.com/office/infopath/2007/PartnerControls"/>
    </lcf76f155ced4ddcb4097134ff3c332f>
    <TaxCatchAll xmlns="fec077ae-785b-41b0-a45f-e22e30d280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3E9514-59A3-432B-866F-51FD41715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6f645e-eb11-49e5-88cf-6f9b7fe3435b"/>
    <ds:schemaRef ds:uri="fec077ae-785b-41b0-a45f-e22e30d28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19378C-7740-4896-A387-D6C60868199D}">
  <ds:schemaRefs>
    <ds:schemaRef ds:uri="http://schemas.microsoft.com/office/2006/metadata/properties"/>
    <ds:schemaRef ds:uri="http://schemas.microsoft.com/office/infopath/2007/PartnerControls"/>
    <ds:schemaRef ds:uri="246f645e-eb11-49e5-88cf-6f9b7fe3435b"/>
    <ds:schemaRef ds:uri="fec077ae-785b-41b0-a45f-e22e30d280e9"/>
  </ds:schemaRefs>
</ds:datastoreItem>
</file>

<file path=customXml/itemProps3.xml><?xml version="1.0" encoding="utf-8"?>
<ds:datastoreItem xmlns:ds="http://schemas.openxmlformats.org/officeDocument/2006/customXml" ds:itemID="{A5D8139F-DC2A-4563-A230-4C3369BA59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支出経費の明細等</vt:lpstr>
      <vt:lpstr>ExpenseCategoryList</vt:lpstr>
      <vt:lpstr>支出経費の明細等!_Hlk3285324</vt:lpstr>
      <vt:lpstr>支出経費の明細等!Print_Area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JBD</cp:lastModifiedBy>
  <cp:revision/>
  <dcterms:created xsi:type="dcterms:W3CDTF">2020-03-24T00:10:15Z</dcterms:created>
  <dcterms:modified xsi:type="dcterms:W3CDTF">2026-01-21T05:10:25Z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0x0101007837FFFBDDEE7743B7467A2BF5239C13</vt:lpwstr>
  </property>
  <property fmtid="{D5CDD505-2E9C-101B-9397-08002B2CF9AE}" pid="3" name="MediaServiceImageTags">
    <vt:lpwstr/>
  </property>
</Properties>
</file>