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mc:AlternateContent xmlns:mc="http://schemas.openxmlformats.org/markup-compatibility/2006">
    <mc:Choice Requires="x15">
      <x15ac:absPath xmlns:x15ac="http://schemas.microsoft.com/office/spreadsheetml/2010/11/ac" url="C:\Users\msaku.SHOKIBO\Desktop\20250501\HP\様式3\"/>
    </mc:Choice>
  </mc:AlternateContent>
  <xr:revisionPtr revIDLastSave="0" documentId="13_ncr:1_{32643C01-9F2A-42E6-A3C0-BBDAD602D268}" xr6:coauthVersionLast="36" xr6:coauthVersionMax="47" xr10:uidLastSave="{00000000-0000-0000-0000-000000000000}"/>
  <workbookProtection workbookAlgorithmName="SHA-512" workbookHashValue="rn+Tdi3+xrnGw6npSiVHt0mt3ekCMcULf5SNvU6P44TqU1k8zO1mk8qfhFkf+kup8le878Xn6hFESmDnA/0+ag==" workbookSaltValue="XdHvDgfxwsELfAaeyZwcwg==" workbookSpinCount="100000" lockStructure="1"/>
  <bookViews>
    <workbookView xWindow="0" yWindow="0" windowWidth="23040" windowHeight="10332" xr2:uid="{00000000-000D-0000-FFFF-FFFF00000000}"/>
  </bookViews>
  <sheets>
    <sheet name="補助事業計画書②" sheetId="20" r:id="rId1"/>
    <sheet name="ExpenseCategoryList" sheetId="2" state="hidden" r:id="rId2"/>
  </sheets>
  <definedNames>
    <definedName name="_Hlk3285324" localSheetId="0">補助事業計画書②!$A$51</definedName>
    <definedName name="_xlnm.Print_Area" localSheetId="0">補助事業計画書②!$A$1:$AK$68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G36" i="20" l="1"/>
  <c r="DF36" i="20"/>
  <c r="DE36" i="20"/>
  <c r="DD36" i="20"/>
  <c r="DG38" i="20"/>
  <c r="DF38" i="20"/>
  <c r="DE38" i="20"/>
  <c r="DD38" i="20"/>
  <c r="DG37" i="20"/>
  <c r="DF37" i="20"/>
  <c r="DE37" i="20"/>
  <c r="DD37" i="20"/>
  <c r="DG35" i="20"/>
  <c r="DF35" i="20"/>
  <c r="DE35" i="20"/>
  <c r="DD35" i="20"/>
  <c r="DG34" i="20"/>
  <c r="DF34" i="20"/>
  <c r="DE34" i="20"/>
  <c r="DD34" i="20"/>
  <c r="DG33" i="20"/>
  <c r="DF33" i="20"/>
  <c r="DE33" i="20"/>
  <c r="DD33" i="20"/>
  <c r="DG32" i="20"/>
  <c r="DF32" i="20"/>
  <c r="DE32" i="20"/>
  <c r="DD32" i="20"/>
  <c r="DG31" i="20"/>
  <c r="DF31" i="20"/>
  <c r="DE31" i="20"/>
  <c r="DD31" i="20"/>
  <c r="DG30" i="20"/>
  <c r="DF30" i="20"/>
  <c r="DE30" i="20"/>
  <c r="DD30" i="20"/>
  <c r="DG29" i="20"/>
  <c r="DF29" i="20"/>
  <c r="DE29" i="20"/>
  <c r="DD29" i="20"/>
  <c r="DG39" i="20"/>
  <c r="DF39" i="20"/>
  <c r="DE39" i="20"/>
  <c r="DD39" i="20"/>
  <c r="DG28" i="20"/>
  <c r="DF28" i="20"/>
  <c r="DE28" i="20"/>
  <c r="DD28" i="20"/>
  <c r="DG27" i="20"/>
  <c r="DF27" i="20"/>
  <c r="DE27" i="20"/>
  <c r="DD27" i="20"/>
  <c r="DG26" i="20"/>
  <c r="DF26" i="20"/>
  <c r="DE26" i="20"/>
  <c r="DD26" i="20"/>
  <c r="DG25" i="20"/>
  <c r="DF25" i="20"/>
  <c r="DE25" i="20"/>
  <c r="DD25" i="20"/>
  <c r="DG24" i="20"/>
  <c r="DF24" i="20"/>
  <c r="DE24" i="20"/>
  <c r="DD24" i="20"/>
  <c r="DG23" i="20"/>
  <c r="DF23" i="20"/>
  <c r="DE23" i="20"/>
  <c r="DD23" i="20"/>
  <c r="DG22" i="20"/>
  <c r="DF22" i="20"/>
  <c r="DE22" i="20"/>
  <c r="DD22" i="20"/>
  <c r="DG21" i="20"/>
  <c r="DF21" i="20"/>
  <c r="DE21" i="20"/>
  <c r="DD21" i="20"/>
  <c r="DG20" i="20"/>
  <c r="DF20" i="20"/>
  <c r="DE20" i="20"/>
  <c r="DD20" i="20"/>
  <c r="DG19" i="20"/>
  <c r="DF19" i="20"/>
  <c r="DE19" i="20"/>
  <c r="DD19" i="20"/>
  <c r="DG18" i="20"/>
  <c r="DF18" i="20"/>
  <c r="DE18" i="20"/>
  <c r="DD18" i="20"/>
  <c r="DG17" i="20"/>
  <c r="DF17" i="20"/>
  <c r="DE17" i="20"/>
  <c r="DD17" i="20"/>
  <c r="DG16" i="20"/>
  <c r="DF16" i="20"/>
  <c r="DE16" i="20"/>
  <c r="DD16" i="20"/>
  <c r="DG14" i="20"/>
  <c r="DF14" i="20"/>
  <c r="DE14" i="20"/>
  <c r="DD14" i="20"/>
  <c r="H15" i="2" l="1"/>
  <c r="G15" i="2"/>
  <c r="H11" i="2"/>
  <c r="G11" i="2"/>
  <c r="H8" i="2"/>
  <c r="X2" i="2"/>
  <c r="E2" i="2"/>
  <c r="E37" i="2" s="1"/>
  <c r="E41" i="2"/>
  <c r="AN8" i="20" s="1"/>
  <c r="W2" i="2"/>
  <c r="V2" i="2"/>
  <c r="E38" i="2" l="1"/>
  <c r="T2" i="2" l="1"/>
  <c r="G60" i="20" l="1"/>
  <c r="G63" i="20" l="1"/>
  <c r="H38" i="2" l="1"/>
  <c r="H10" i="2"/>
  <c r="Q2" i="2"/>
  <c r="F16" i="2" s="1"/>
  <c r="K2" i="2"/>
  <c r="F12" i="2" s="1"/>
  <c r="G20" i="2"/>
  <c r="AM46" i="20"/>
  <c r="DG40" i="20"/>
  <c r="DF40" i="20"/>
  <c r="DE40" i="20"/>
  <c r="DD40" i="20"/>
  <c r="DG15" i="20"/>
  <c r="DF15" i="20"/>
  <c r="DE15" i="20"/>
  <c r="DD15" i="20"/>
  <c r="DG13" i="20"/>
  <c r="DF13" i="20"/>
  <c r="DE13" i="20"/>
  <c r="DD13" i="20"/>
  <c r="DG12" i="20"/>
  <c r="DF12" i="20"/>
  <c r="DE12" i="20"/>
  <c r="DD12" i="20"/>
  <c r="DG11" i="20"/>
  <c r="DF11" i="20"/>
  <c r="DE11" i="20"/>
  <c r="DD11" i="20"/>
  <c r="G16" i="2" l="1"/>
  <c r="G18" i="2" s="1"/>
  <c r="G17" i="2"/>
  <c r="H16" i="2"/>
  <c r="H18" i="2" s="1"/>
  <c r="H17" i="2"/>
  <c r="G12" i="2"/>
  <c r="G14" i="2" s="1"/>
  <c r="H37" i="2"/>
  <c r="I38" i="2" s="1"/>
  <c r="J38" i="2" s="1"/>
  <c r="AO42" i="20" s="1"/>
  <c r="E39" i="2"/>
  <c r="E40" i="2" s="1"/>
  <c r="AN50" i="20" s="1"/>
  <c r="H9" i="2"/>
  <c r="AE43" i="20"/>
  <c r="L2" i="2" s="1"/>
  <c r="H39" i="2"/>
  <c r="E48" i="2"/>
  <c r="AE41" i="20"/>
  <c r="I2" i="2" s="1"/>
  <c r="Y2" i="2"/>
  <c r="AN49" i="20"/>
  <c r="D2" i="2" l="1"/>
  <c r="H20" i="2"/>
  <c r="H21" i="2"/>
  <c r="H41" i="2" l="1"/>
  <c r="AE45" i="20"/>
  <c r="F2" i="2" s="1"/>
  <c r="H12" i="2"/>
  <c r="J16" i="2" s="1"/>
  <c r="I12" i="2"/>
  <c r="I14" i="2"/>
  <c r="H13" i="2"/>
  <c r="J17" i="2" s="1"/>
  <c r="H22" i="2"/>
  <c r="I17" i="2" l="1"/>
  <c r="I16" i="2"/>
  <c r="I20" i="2" s="1"/>
  <c r="H14" i="2"/>
  <c r="J18" i="2" s="1"/>
  <c r="I18" i="2" s="1"/>
  <c r="D57" i="2"/>
  <c r="AM63" i="20" s="1"/>
  <c r="G2" i="2"/>
  <c r="S2" i="2"/>
  <c r="U2" i="2" s="1"/>
  <c r="E49" i="2" s="1"/>
  <c r="AM51" i="20" s="1"/>
  <c r="N12" i="2" l="1"/>
  <c r="G31" i="2" s="1"/>
  <c r="I22" i="2"/>
  <c r="J22" i="2" s="1"/>
  <c r="L20" i="2"/>
  <c r="I31" i="2"/>
  <c r="P16" i="2"/>
  <c r="I29" i="2" s="1"/>
  <c r="I33" i="2" s="1"/>
  <c r="L16" i="2"/>
  <c r="G29" i="2"/>
  <c r="AR42" i="20" s="1"/>
  <c r="L12" i="2"/>
  <c r="J20" i="2" l="1"/>
  <c r="AE46" i="20" s="1"/>
  <c r="N16" i="2"/>
  <c r="N20" i="2" s="1"/>
  <c r="P12" i="2"/>
  <c r="P20" i="2" s="1"/>
  <c r="E29" i="2"/>
  <c r="AM42" i="20" s="1"/>
  <c r="M16" i="2"/>
  <c r="AP42" i="20"/>
  <c r="AN42" i="20" s="1"/>
  <c r="E46" i="2" l="1"/>
  <c r="AK46" i="20" s="1"/>
  <c r="G33" i="2"/>
  <c r="H2" i="2" s="1"/>
  <c r="M2" i="2" s="1"/>
  <c r="N2" i="2" s="1"/>
  <c r="O2" i="2" s="1"/>
  <c r="J2" i="2" s="1"/>
  <c r="AN44" i="20"/>
  <c r="AN46" i="20"/>
  <c r="H42" i="2" l="1"/>
  <c r="H40" i="2" s="1"/>
  <c r="I42" i="2" s="1"/>
  <c r="J42" i="2" s="1"/>
  <c r="AO47" i="20" s="1"/>
  <c r="P2" i="2"/>
  <c r="I40" i="2" l="1"/>
  <c r="J40" i="2" s="1"/>
  <c r="AO44" i="20" s="1"/>
  <c r="AE44" i="20"/>
  <c r="E31" i="2" s="1"/>
  <c r="AM44" i="20" s="1"/>
  <c r="E34" i="2" l="1"/>
  <c r="AM47" i="20" s="1"/>
  <c r="R2" i="2"/>
  <c r="AE47" i="20" s="1"/>
</calcChain>
</file>

<file path=xl/sharedStrings.xml><?xml version="1.0" encoding="utf-8"?>
<sst xmlns="http://schemas.openxmlformats.org/spreadsheetml/2006/main" count="179" uniqueCount="149">
  <si>
    <t>【創業型】</t>
    <rPh sb="1" eb="4">
      <t>ソウギョウカタ</t>
    </rPh>
    <phoneticPr fontId="10"/>
  </si>
  <si>
    <t>（様式３）</t>
    <phoneticPr fontId="10"/>
  </si>
  <si>
    <t>補助事業計画書②【経費明細表・資金調達方法】</t>
    <phoneticPr fontId="10"/>
  </si>
  <si>
    <t>名　称：</t>
    <phoneticPr fontId="10"/>
  </si>
  <si>
    <t>　 補助上限額    ⇒</t>
    <rPh sb="2" eb="4">
      <t>ホジョ</t>
    </rPh>
    <rPh sb="4" eb="6">
      <t>ジョウゲン</t>
    </rPh>
    <rPh sb="6" eb="7">
      <t>ガク</t>
    </rPh>
    <phoneticPr fontId="10"/>
  </si>
  <si>
    <t>円　←金額(単位：円)を入力して</t>
    <rPh sb="0" eb="1">
      <t>エン</t>
    </rPh>
    <rPh sb="3" eb="5">
      <t>キンガク</t>
    </rPh>
    <rPh sb="6" eb="8">
      <t>タンイ</t>
    </rPh>
    <rPh sb="9" eb="10">
      <t>エン</t>
    </rPh>
    <rPh sb="12" eb="14">
      <t>ニュウリョク</t>
    </rPh>
    <phoneticPr fontId="1"/>
  </si>
  <si>
    <r>
      <t>Ⅱ．経費明細表</t>
    </r>
    <r>
      <rPr>
        <sz val="8"/>
        <color rgb="FF000000"/>
        <rFont val="ＭＳ ゴシック"/>
        <family val="3"/>
        <charset val="128"/>
      </rPr>
      <t>【必須記入】</t>
    </r>
  </si>
  <si>
    <t>　　　　　ください。</t>
    <phoneticPr fontId="10"/>
  </si>
  <si>
    <t>（単位：円）</t>
  </si>
  <si>
    <t>　 判定　⇒</t>
    <phoneticPr fontId="10"/>
  </si>
  <si>
    <t>経費区分</t>
    <phoneticPr fontId="10"/>
  </si>
  <si>
    <t>内容・必要理由</t>
    <phoneticPr fontId="10"/>
  </si>
  <si>
    <t>経費内訳
（単価×回数）</t>
    <phoneticPr fontId="10"/>
  </si>
  <si>
    <t>補助対象経費</t>
    <phoneticPr fontId="10"/>
  </si>
  <si>
    <t>　補助対象経費の「(税抜)／(税込)」選択欄は初期表示では空欄です。</t>
    <rPh sb="1" eb="5">
      <t>ホジョタイショウ</t>
    </rPh>
    <rPh sb="5" eb="7">
      <t>ケイヒ</t>
    </rPh>
    <phoneticPr fontId="10"/>
  </si>
  <si>
    <t>　</t>
  </si>
  <si>
    <t>　←プルダウンから「(税抜)／(税込)」のいずれかを選択ください</t>
    <rPh sb="11" eb="13">
      <t>ゼイヌ</t>
    </rPh>
    <rPh sb="16" eb="18">
      <t>ゼイコ</t>
    </rPh>
    <rPh sb="26" eb="28">
      <t>センタク</t>
    </rPh>
    <phoneticPr fontId="1"/>
  </si>
  <si>
    <t>　＊事業者の区分が課税事業者の場合は（税抜）、</t>
    <rPh sb="15" eb="17">
      <t>バアイ</t>
    </rPh>
    <rPh sb="19" eb="21">
      <t>ゼイヌキ</t>
    </rPh>
    <phoneticPr fontId="10"/>
  </si>
  <si>
    <r>
      <t>（1）補助対象経費小計</t>
    </r>
    <r>
      <rPr>
        <sz val="11"/>
        <color rgb="FFFF0000"/>
        <rFont val="ＭＳ ゴシック"/>
        <family val="3"/>
        <charset val="128"/>
      </rPr>
      <t>（ウェブサイト関連費を除く）</t>
    </r>
    <phoneticPr fontId="10"/>
  </si>
  <si>
    <t>▼判定式</t>
    <rPh sb="1" eb="3">
      <t>ハンテイ</t>
    </rPh>
    <rPh sb="3" eb="4">
      <t>シキ</t>
    </rPh>
    <phoneticPr fontId="18"/>
  </si>
  <si>
    <t>端数</t>
    <rPh sb="0" eb="2">
      <t>ハスウ</t>
    </rPh>
    <phoneticPr fontId="10"/>
  </si>
  <si>
    <t>経費内比率</t>
    <rPh sb="0" eb="2">
      <t>ケイヒ</t>
    </rPh>
    <rPh sb="2" eb="3">
      <t>ナイ</t>
    </rPh>
    <rPh sb="3" eb="5">
      <t>ヒリツ</t>
    </rPh>
    <phoneticPr fontId="10"/>
  </si>
  <si>
    <t>ウェブサイト関連費以外の申請補助額</t>
    <rPh sb="9" eb="11">
      <t>イガイ</t>
    </rPh>
    <rPh sb="12" eb="14">
      <t>シンセイ</t>
    </rPh>
    <rPh sb="14" eb="16">
      <t>ホジョ</t>
    </rPh>
    <rPh sb="16" eb="17">
      <t>ガク</t>
    </rPh>
    <phoneticPr fontId="10"/>
  </si>
  <si>
    <r>
      <t>（2）補助金交付申請額</t>
    </r>
    <r>
      <rPr>
        <sz val="11"/>
        <color rgb="FFFF0000"/>
        <rFont val="ＭＳ ゴシック"/>
        <family val="3"/>
        <charset val="128"/>
      </rPr>
      <t>（ウェブサイト関連費を除く）</t>
    </r>
    <phoneticPr fontId="10"/>
  </si>
  <si>
    <t>～</t>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</si>
  <si>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</si>
  <si>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</si>
  <si>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</si>
  <si>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</si>
  <si>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申請額内比率</t>
    <rPh sb="0" eb="2">
      <t>シンセイ</t>
    </rPh>
    <rPh sb="2" eb="3">
      <t>ガク</t>
    </rPh>
    <rPh sb="3" eb="4">
      <t>ナイ</t>
    </rPh>
    <rPh sb="4" eb="6">
      <t>ヒリツ</t>
    </rPh>
    <phoneticPr fontId="10"/>
  </si>
  <si>
    <t>（d）が（f）の1/4以内であるか（「いいえ」の場合は申請できません）</t>
    <rPh sb="11" eb="13">
      <t>イナイ</t>
    </rPh>
    <rPh sb="24" eb="26">
      <t>バアイ</t>
    </rPh>
    <rPh sb="27" eb="29">
      <t>シンセイ</t>
    </rPh>
    <phoneticPr fontId="10"/>
  </si>
  <si>
    <t>※経費区分には、「①機械装置等費」から「⑧委託・外注費」までの各費目を記入してください。</t>
    <rPh sb="24" eb="26">
      <t>ガイチュウ</t>
    </rPh>
    <phoneticPr fontId="10"/>
  </si>
  <si>
    <t>※経費の内訳に関しては、内容がわかるように記載してください。</t>
    <rPh sb="4" eb="6">
      <t>ウチワケ</t>
    </rPh>
    <rPh sb="7" eb="8">
      <t>カン</t>
    </rPh>
    <rPh sb="12" eb="14">
      <t>ナイヨウ</t>
    </rPh>
    <rPh sb="21" eb="23">
      <t>キサイ</t>
    </rPh>
    <phoneticPr fontId="10"/>
  </si>
  <si>
    <t>上限補助額：</t>
    <phoneticPr fontId="10"/>
  </si>
  <si>
    <t>※補助対象経費の消費税（税抜・税込）区分については、別紙「参考資料」の「１２．消費税等仕入控除税額」を参照のこと。</t>
    <phoneticPr fontId="10"/>
  </si>
  <si>
    <t>　補助率　　：</t>
    <rPh sb="1" eb="3">
      <t>ホジョ</t>
    </rPh>
    <rPh sb="3" eb="4">
      <t>リツ</t>
    </rPh>
    <phoneticPr fontId="10"/>
  </si>
  <si>
    <t>※「（4）ウェブサイト関連費に係る交付申請額」については、「（6）補助金交付申請額合計」の1/4以内となるように記入してください。</t>
    <phoneticPr fontId="10"/>
  </si>
  <si>
    <t>※補助事業の実績によりウェブサイト関連費における補助金額が減額となる場合があります。</t>
    <phoneticPr fontId="10"/>
  </si>
  <si>
    <t>※（6）の上限額はインボイス特例の場合異なります。</t>
    <rPh sb="14" eb="16">
      <t>トクレイ</t>
    </rPh>
    <rPh sb="17" eb="19">
      <t>バアイ</t>
    </rPh>
    <phoneticPr fontId="10"/>
  </si>
  <si>
    <r>
      <t>Ⅲ．資金調達方法</t>
    </r>
    <r>
      <rPr>
        <sz val="8"/>
        <color rgb="FF000000"/>
        <rFont val="ＭＳ ゴシック"/>
        <family val="3"/>
        <charset val="128"/>
      </rPr>
      <t>【必須記入】</t>
    </r>
  </si>
  <si>
    <t>＜補助対象経費の調達一覧＞　　　　　　　 ＜「２．補助金」相当額の手当方法＞(※３)</t>
    <phoneticPr fontId="10"/>
  </si>
  <si>
    <t>区分</t>
  </si>
  <si>
    <t>金額（円）</t>
    <phoneticPr fontId="10"/>
  </si>
  <si>
    <t>資金
調達先</t>
    <phoneticPr fontId="10"/>
  </si>
  <si>
    <t>1.自己資金</t>
    <phoneticPr fontId="10"/>
  </si>
  <si>
    <t>2-1.自己資金</t>
    <phoneticPr fontId="10"/>
  </si>
  <si>
    <t>2.持続化補助金（※１）</t>
    <phoneticPr fontId="10"/>
  </si>
  <si>
    <t>2-2.金融機関からの借入金</t>
    <phoneticPr fontId="10"/>
  </si>
  <si>
    <t>3.金融機関からの借入金</t>
    <phoneticPr fontId="10"/>
  </si>
  <si>
    <t>2-3.その他</t>
    <phoneticPr fontId="10"/>
  </si>
  <si>
    <t>4.その他</t>
    <phoneticPr fontId="10"/>
  </si>
  <si>
    <t>5.合計額
（※２）</t>
    <phoneticPr fontId="10"/>
  </si>
  <si>
    <t>※１　補助金額は、Ⅱ．経費明細表（６）補助金交付申請額と一致させること。</t>
    <phoneticPr fontId="10"/>
  </si>
  <si>
    <t>※２　合計額は、Ⅱ．経費明細表（５）補助対象経費合計と一致させること。</t>
    <phoneticPr fontId="10"/>
  </si>
  <si>
    <t>※３　補助事業が終了してからの精算となりますので、その間の資金の調達方法について、ご記入ください。</t>
  </si>
  <si>
    <t>（各項目について記載内容が多い場合は、適宜、行数・ページ数を追加できます。）</t>
  </si>
  <si>
    <t>No</t>
    <phoneticPr fontId="10"/>
  </si>
  <si>
    <t>区分名称</t>
    <rPh sb="0" eb="2">
      <t>クブン</t>
    </rPh>
    <rPh sb="2" eb="4">
      <t>メイショウ</t>
    </rPh>
    <phoneticPr fontId="10"/>
  </si>
  <si>
    <t>処理フラグ(1:通常、2:設備処分費)</t>
    <rPh sb="0" eb="2">
      <t>ショリ</t>
    </rPh>
    <rPh sb="8" eb="10">
      <t>ツウジョウ</t>
    </rPh>
    <rPh sb="13" eb="15">
      <t>セツビ</t>
    </rPh>
    <rPh sb="15" eb="17">
      <t>ショブン</t>
    </rPh>
    <rPh sb="17" eb="18">
      <t>ヒ</t>
    </rPh>
    <phoneticPr fontId="10"/>
  </si>
  <si>
    <t>⑤対象経費合計</t>
    <rPh sb="1" eb="7">
      <t>タイショウケイヒゴウケイ</t>
    </rPh>
    <phoneticPr fontId="10"/>
  </si>
  <si>
    <t>最高金額</t>
    <rPh sb="0" eb="2">
      <t>サイコウ</t>
    </rPh>
    <rPh sb="2" eb="4">
      <t>キンガク</t>
    </rPh>
    <phoneticPr fontId="10"/>
  </si>
  <si>
    <t>⑤対象経費合計*2/3</t>
    <rPh sb="1" eb="5">
      <t>タイショウケイヒ</t>
    </rPh>
    <rPh sb="5" eb="7">
      <t>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</si>
  <si>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</si>
  <si>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②交付申請額合計</t>
    <rPh sb="6" eb="8">
      <t>ゴウケイ</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</si>
  <si>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</si>
  <si>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</si>
  <si>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①ｳｪﾌﾞｻｲﾄ関連費除
対象経費小計</t>
    <rPh sb="8" eb="11">
      <t>カンレンヒ</t>
    </rPh>
    <rPh sb="11" eb="12">
      <t>ノゾ</t>
    </rPh>
    <rPh sb="13" eb="17">
      <t>タイショウケイヒ</t>
    </rPh>
    <rPh sb="17" eb="19">
      <t>ショウケイ</t>
    </rPh>
    <phoneticPr fontId="10"/>
  </si>
  <si>
    <t>④条件２
対象経費小計*2/3</t>
    <phoneticPr fontId="10"/>
  </si>
  <si>
    <t>④条件１－１
補助対象経費合計/4</t>
    <rPh sb="1" eb="3">
      <t>ジョウケン</t>
    </rPh>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</si>
  <si>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</si>
  <si>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</si>
  <si>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④ｳｪﾌﾞｻｲﾄ関連費の判定</t>
    <phoneticPr fontId="10"/>
  </si>
  <si>
    <t>③ｳｪﾌﾞｻｲﾄ関連費　合計</t>
    <phoneticPr fontId="10"/>
  </si>
  <si>
    <t>（d）が（f）の1/4以内であるか</t>
    <phoneticPr fontId="10"/>
  </si>
  <si>
    <t>補助対象経費合計/2</t>
    <rPh sb="0" eb="2">
      <t>ホジョ</t>
    </rPh>
    <rPh sb="2" eb="4">
      <t>タイショウ</t>
    </rPh>
    <rPh sb="4" eb="6">
      <t>ケイヒ</t>
    </rPh>
    <rPh sb="6" eb="8">
      <t>ゴウケイ</t>
    </rPh>
    <phoneticPr fontId="10"/>
  </si>
  <si>
    <t>⑨設備処分費　合計</t>
    <rPh sb="7" eb="9">
      <t>ゴウケイ</t>
    </rPh>
    <phoneticPr fontId="10"/>
  </si>
  <si>
    <t>⑨設備処分費の判定</t>
    <rPh sb="7" eb="9">
      <t>ハンテイ</t>
    </rPh>
    <phoneticPr fontId="10"/>
  </si>
  <si>
    <t>チェックボックスの条件（未チェック）</t>
    <rPh sb="9" eb="11">
      <t>ジョウケン</t>
    </rPh>
    <rPh sb="12" eb="13">
      <t>ミ</t>
    </rPh>
    <phoneticPr fontId="10"/>
  </si>
  <si>
    <t>チェックボックスの条件（複数チェック）</t>
    <rPh sb="9" eb="11">
      <t>ジョウケン</t>
    </rPh>
    <rPh sb="12" eb="14">
      <t>フクスウ</t>
    </rPh>
    <phoneticPr fontId="10"/>
  </si>
  <si>
    <t>チェックボックスの条件（赤字事業者チェック）</t>
    <rPh sb="9" eb="11">
      <t>ジョウケン</t>
    </rPh>
    <rPh sb="12" eb="14">
      <t>アカジ</t>
    </rPh>
    <rPh sb="14" eb="17">
      <t>ジギョウシャ</t>
    </rPh>
    <phoneticPr fontId="10"/>
  </si>
  <si>
    <t>チェックボックスの条件（総合判定）</t>
    <rPh sb="9" eb="11">
      <t>ジョウケン</t>
    </rPh>
    <rPh sb="12" eb="16">
      <t>ソウゴウハンテイ</t>
    </rPh>
    <phoneticPr fontId="10"/>
  </si>
  <si>
    <t>①機械装置等費</t>
    <rPh sb="1" eb="3">
      <t>キカイ</t>
    </rPh>
    <rPh sb="3" eb="5">
      <t>ソウチ</t>
    </rPh>
    <rPh sb="5" eb="6">
      <t>トウ</t>
    </rPh>
    <rPh sb="6" eb="7">
      <t>ヒ</t>
    </rPh>
    <phoneticPr fontId="10"/>
  </si>
  <si>
    <t>②広報費</t>
    <rPh sb="1" eb="3">
      <t>コウホウ</t>
    </rPh>
    <rPh sb="3" eb="4">
      <t>ヒ</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</si>
  <si>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</si>
  <si>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</si>
  <si>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</si>
  <si>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</si>
  <si>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</si>
  <si>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</si>
  <si>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</si>
  <si>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</si>
  <si>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</si>
  <si>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計算</t>
    <rPh sb="0" eb="2">
      <t>ケイサン</t>
    </rPh>
    <phoneticPr fontId="10"/>
  </si>
  <si>
    <t>⑥新商品開発費</t>
    <rPh sb="1" eb="4">
      <t>シンショウヒン</t>
    </rPh>
    <rPh sb="4" eb="6">
      <t>カイハツ</t>
    </rPh>
    <rPh sb="6" eb="7">
      <t>ヒ</t>
    </rPh>
    <phoneticPr fontId="10"/>
  </si>
  <si>
    <t>計算方法シートの</t>
    <phoneticPr fontId="10"/>
  </si>
  <si>
    <t>⑦借料</t>
    <rPh sb="1" eb="3">
      <t>シャクリョウ</t>
    </rPh>
    <phoneticPr fontId="10"/>
  </si>
  <si>
    <t>可変</t>
    <rPh sb="0" eb="2">
      <t>カヘン</t>
    </rPh>
    <phoneticPr fontId="10"/>
  </si>
  <si>
    <t>補助率</t>
    <rPh sb="0" eb="3">
      <t>ホジョリツ</t>
    </rPh>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</si>
  <si>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</si>
  <si>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</si>
  <si>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⑧委託・外注費</t>
    <phoneticPr fontId="10"/>
  </si>
  <si>
    <t>補助率文言</t>
    <rPh sb="0" eb="3">
      <t>ホジョリツ</t>
    </rPh>
    <rPh sb="3" eb="5">
      <t>モンゴン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</si>
  <si>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</si>
  <si>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</si>
  <si>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Web以外
(下段端数)</t>
    <rPh sb="3" eb="5">
      <t>イガイ</t>
    </rPh>
    <rPh sb="7" eb="9">
      <t>カダン</t>
    </rPh>
    <rPh sb="9" eb="11">
      <t>ハスウ</t>
    </rPh>
    <phoneticPr fontId="10"/>
  </si>
  <si>
    <t>a経費(=K2)</t>
    <rPh sb="1" eb="3">
      <t>ケイヒ</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</si>
  <si>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</si>
  <si>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</si>
  <si>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Web
(下段端数)</t>
    <phoneticPr fontId="10"/>
  </si>
  <si>
    <t>c経費(=Q2)</t>
    <rPh sb="1" eb="3">
      <t>ケイヒ</t>
    </rPh>
    <phoneticPr fontId="10"/>
  </si>
  <si>
    <t>d.補助額の最大値
と50万の小さい方</t>
    <rPh sb="2" eb="4">
      <t>ホジョ</t>
    </rPh>
    <rPh sb="4" eb="5">
      <t>ガク</t>
    </rPh>
    <rPh sb="13" eb="14">
      <t>マン</t>
    </rPh>
    <rPh sb="15" eb="16">
      <t>チイ</t>
    </rPh>
    <rPh sb="18" eb="19">
      <t>ホウ</t>
    </rPh>
    <phoneticPr fontId="10"/>
  </si>
  <si>
    <t>d.補助額の最大値</t>
    <rPh sb="2" eb="4">
      <t>ホジョ</t>
    </rPh>
    <rPh sb="4" eb="5">
      <t>ガク</t>
    </rPh>
    <phoneticPr fontId="10"/>
  </si>
  <si>
    <t>d.Webの申請額</t>
    <phoneticPr fontId="10"/>
  </si>
  <si>
    <t>最大補助額(=E2)</t>
    <rPh sb="0" eb="2">
      <t>サイダイ</t>
    </rPh>
    <rPh sb="2" eb="4">
      <t>ホジョ</t>
    </rPh>
    <rPh sb="4" eb="5">
      <t>ガク</t>
    </rPh>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</si>
  <si>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</si>
  <si>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</si>
  <si>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</si>
  <si>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←端数から算出した加算値</t>
    <rPh sb="1" eb="3">
      <t>ハスウ</t>
    </rPh>
    <rPh sb="5" eb="7">
      <t>サンシュツ</t>
    </rPh>
    <rPh sb="9" eb="11">
      <t>カサン</t>
    </rPh>
    <rPh sb="11" eb="12">
      <t>チ</t>
    </rPh>
    <phoneticPr fontId="10"/>
  </si>
  <si>
    <t>計算結果(表示用)</t>
    <rPh sb="0" eb="2">
      <t>ケイサン</t>
    </rPh>
    <rPh sb="2" eb="4">
      <t>ケッカ</t>
    </rPh>
    <rPh sb="5" eb="8">
      <t>ヒョウジヨウ</t>
    </rPh>
    <phoneticPr fontId="10"/>
  </si>
  <si>
    <t>〇</t>
    <phoneticPr fontId="10"/>
  </si>
  <si>
    <t>入力値</t>
    <rPh sb="0" eb="2">
      <t>ニュウリョク</t>
    </rPh>
    <rPh sb="2" eb="3">
      <t>チ</t>
    </rPh>
    <phoneticPr fontId="10"/>
  </si>
  <si>
    <t>上限補助額</t>
    <rPh sb="0" eb="2">
      <t>ジョウゲン</t>
    </rPh>
    <rPh sb="2" eb="4">
      <t>ホジョ</t>
    </rPh>
    <rPh sb="4" eb="5">
      <t>ガク</t>
    </rPh>
    <phoneticPr fontId="10"/>
  </si>
  <si>
    <t>F37</t>
    <phoneticPr fontId="10"/>
  </si>
  <si>
    <t>(a)以外経費</t>
    <rPh sb="3" eb="5">
      <t>イガイ</t>
    </rPh>
    <rPh sb="5" eb="7">
      <t>ケイヒ</t>
    </rPh>
    <phoneticPr fontId="10"/>
  </si>
  <si>
    <t>以外補助額/以外経費</t>
    <rPh sb="0" eb="2">
      <t>イガイ</t>
    </rPh>
    <rPh sb="2" eb="4">
      <t>ホジョ</t>
    </rPh>
    <rPh sb="4" eb="5">
      <t>ガク</t>
    </rPh>
    <rPh sb="6" eb="8">
      <t>イガイ</t>
    </rPh>
    <rPh sb="8" eb="10">
      <t>ケイヒ</t>
    </rPh>
    <phoneticPr fontId="10"/>
  </si>
  <si>
    <t>編集</t>
    <rPh sb="0" eb="2">
      <t>ヘンシュウ</t>
    </rPh>
    <phoneticPr fontId="10"/>
  </si>
  <si>
    <t>F38</t>
    <phoneticPr fontId="10"/>
  </si>
  <si>
    <t>(b)以外補助額</t>
    <rPh sb="3" eb="5">
      <t>イガイ</t>
    </rPh>
    <rPh sb="5" eb="7">
      <t>ホジョ</t>
    </rPh>
    <rPh sb="7" eb="8">
      <t>ガク</t>
    </rPh>
    <phoneticPr fontId="10"/>
  </si>
  <si>
    <t>補助率</t>
    <rPh sb="0" eb="2">
      <t>ホジョ</t>
    </rPh>
    <rPh sb="2" eb="3">
      <t>リツ</t>
    </rPh>
    <phoneticPr fontId="10"/>
  </si>
  <si>
    <t>F39</t>
  </si>
  <si>
    <t>(c)Web経費</t>
    <rPh sb="6" eb="8">
      <t>ケイヒ</t>
    </rPh>
    <phoneticPr fontId="10"/>
  </si>
  <si>
    <t>Web補助額/Web経費</t>
    <rPh sb="3" eb="5">
      <t>ホジョ</t>
    </rPh>
    <rPh sb="5" eb="6">
      <t>ガク</t>
    </rPh>
    <rPh sb="10" eb="12">
      <t>ケイヒ</t>
    </rPh>
    <phoneticPr fontId="10"/>
  </si>
  <si>
    <t>F40</t>
  </si>
  <si>
    <t>(d)Web補助額</t>
    <rPh sb="6" eb="8">
      <t>ホジョ</t>
    </rPh>
    <rPh sb="8" eb="9">
      <t>ガク</t>
    </rPh>
    <phoneticPr fontId="10"/>
  </si>
  <si>
    <t>補助上限額チェック</t>
    <rPh sb="0" eb="2">
      <t>ホジョ</t>
    </rPh>
    <rPh sb="2" eb="5">
      <t>ジョウゲンガク</t>
    </rPh>
    <phoneticPr fontId="10"/>
  </si>
  <si>
    <t>F41</t>
  </si>
  <si>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</si>
  <si>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Web補助額/補助額計</t>
    <rPh sb="3" eb="5">
      <t>ホジョ</t>
    </rPh>
    <rPh sb="5" eb="6">
      <t>ガク</t>
    </rPh>
    <rPh sb="7" eb="9">
      <t>ホジョ</t>
    </rPh>
    <rPh sb="9" eb="10">
      <t>ガク</t>
    </rPh>
    <rPh sb="10" eb="11">
      <t>ケイ</t>
    </rPh>
    <phoneticPr fontId="10"/>
  </si>
  <si>
    <t>F42</t>
  </si>
  <si>
    <t>(f)補助額合計</t>
    <rPh sb="3" eb="5">
      <t>ホジョ</t>
    </rPh>
    <rPh sb="5" eb="6">
      <t>ガク</t>
    </rPh>
    <rPh sb="6" eb="8">
      <t>ゴウケイ</t>
    </rPh>
    <phoneticPr fontId="10"/>
  </si>
  <si>
    <t>コメント(表示用)</t>
    <rPh sb="5" eb="8">
      <t>ヒョウジヨウ</t>
    </rPh>
    <phoneticPr fontId="10"/>
  </si>
  <si>
    <t>１円加算</t>
    <rPh sb="1" eb="2">
      <t>エン</t>
    </rPh>
    <rPh sb="2" eb="4">
      <t>カサン</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</si>
  <si>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</si>
  <si>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</si>
  <si>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r>
      <t>Ⅲ．資金調達方法</t>
    </r>
    <r>
      <rPr>
        <sz val="8"/>
        <color rgb="FFFF0000"/>
        <rFont val="ＭＳ ゴシック"/>
        <family val="3"/>
        <charset val="128"/>
      </rPr>
      <t>【必須記入】</t>
    </r>
  </si>
  <si>
    <t>　記載にあたっては、「様式3_経費明細表(Excel)」をご使用ください。</t>
    <rPh sb="30" eb="32">
      <t>シヨウ</t>
    </rPh>
    <phoneticPr fontId="10"/>
  </si>
  <si>
    <t>　 ※補助上限額は、通常の場合は２００万円まで、</t>
    <rPh sb="3" eb="5">
      <t>ホジョ</t>
    </rPh>
    <rPh sb="5" eb="7">
      <t>ジョウゲン</t>
    </rPh>
    <rPh sb="7" eb="8">
      <t>ガク</t>
    </rPh>
    <rPh sb="10" eb="12">
      <t>ツウジョウ</t>
    </rPh>
    <rPh sb="13" eb="15">
      <t>バアイ</t>
    </rPh>
    <rPh sb="19" eb="20">
      <t>マン</t>
    </rPh>
    <rPh sb="20" eb="21">
      <t>エン</t>
    </rPh>
    <phoneticPr fontId="10"/>
  </si>
  <si>
    <t>　　 インボイス特例希望の場合は２５０万円までを入力ください。</t>
    <rPh sb="8" eb="10">
      <t>トクレイ</t>
    </rPh>
    <rPh sb="10" eb="12">
      <t>キボウ</t>
    </rPh>
    <rPh sb="13" eb="15">
      <t>バアイ</t>
    </rPh>
    <rPh sb="19" eb="20">
      <t>マン</t>
    </rPh>
    <rPh sb="20" eb="21">
      <t>エン</t>
    </rPh>
    <rPh sb="24" eb="26">
      <t>ニュウリョク</t>
    </rPh>
    <phoneticPr fontId="10"/>
  </si>
  <si>
    <t>　　免税・簡易課税・2割特例事業者の場合は（税込）を選択してください。</t>
    <rPh sb="22" eb="24">
      <t>ゼイコ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</si>
</sst>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1"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sz val="11"/>
      <color rgb="FFFF0000"/>
      <name val="ＭＳ ゴシック"/>
      <family val="3"/>
      <charset val="128"/>
    </font>
    <font>
      <sz val="8"/>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b/>
      <sz val="14"/>
      <color theme="1"/>
      <name val="BIZ UDP明朝 Medium"/>
      <family val="1"/>
      <charset val="128"/>
    </font>
    <font>
      <b/>
      <sz val="12"/>
      <color rgb="FFFF0000"/>
      <name val="ＭＳ ゴシック"/>
      <family val="3"/>
      <charset val="128"/>
    </font>
    <font>
      <b/>
      <sz val="12"/>
      <color rgb="FFFFFF00"/>
      <name val="ＭＳ ゴシック"/>
      <family val="3"/>
      <charset val="128"/>
    </font>
    <font>
      <b/>
      <sz val="12"/>
      <color rgb="FFFF0000"/>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theme="0"/>
      <name val="ＭＳ Ｐゴシック"/>
      <family val="2"/>
      <charset val="128"/>
      <scheme val="minor"/>
    </font>
    <font>
      <b/>
      <sz val="12"/>
      <color theme="0"/>
      <name val="ＭＳ ゴシック"/>
      <family val="3"/>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rgb="FFFF0000"/>
      </left>
      <right style="medium">
        <color rgb="FFFF0000"/>
      </right>
      <top style="medium">
        <color rgb="FFFF0000"/>
      </top>
      <bottom style="medium">
        <color rgb="FFFF0000"/>
      </bottom>
      <diagonal/>
    </border>
    <border>
      <left style="medium">
        <color rgb="FFFF0000"/>
      </left>
      <right/>
      <top/>
      <bottom/>
      <diagonal/>
    </border>
    <border>
      <left/>
      <right style="medium">
        <color rgb="FFFF0000"/>
      </right>
      <top/>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245">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7" fillId="0" borderId="0" xfId="0" applyFont="1" applyAlignment="1">
      <alignment vertical="center" shrinkToFit="1"/>
    </xf>
    <xf numFmtId="0" fontId="7" fillId="0" borderId="0" xfId="0" applyFont="1" applyAlignment="1">
      <alignment horizontal="left" vertical="center"/>
    </xf>
    <xf numFmtId="0" fontId="14" fillId="0" borderId="0" xfId="0" applyFont="1" applyAlignment="1">
      <alignment vertical="center" shrinkToFit="1"/>
    </xf>
    <xf numFmtId="0" fontId="16" fillId="0" borderId="0" xfId="0" applyFont="1" applyAlignment="1">
      <alignment horizontal="left" vertical="center" shrinkToFit="1"/>
    </xf>
    <xf numFmtId="0" fontId="14" fillId="0" borderId="0" xfId="0" applyFont="1" applyAlignment="1">
      <alignment horizontal="left" vertical="center" shrinkToFit="1"/>
    </xf>
    <xf numFmtId="0" fontId="14" fillId="0" borderId="0" xfId="0" applyFont="1" applyAlignment="1">
      <alignment horizontal="left" vertical="center" wrapText="1"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20" fillId="0" borderId="0" xfId="0" applyFont="1">
      <alignment vertical="center"/>
    </xf>
    <xf numFmtId="0" fontId="19" fillId="0" borderId="0" xfId="0" applyFont="1">
      <alignment vertical="center"/>
    </xf>
    <xf numFmtId="0" fontId="23" fillId="3" borderId="0" xfId="0" applyFont="1" applyFill="1">
      <alignment vertical="center"/>
    </xf>
    <xf numFmtId="38" fontId="24" fillId="7" borderId="1" xfId="1" applyFont="1" applyFill="1" applyBorder="1" applyAlignment="1">
      <alignment horizontal="center" vertical="center"/>
    </xf>
    <xf numFmtId="38" fontId="24" fillId="7" borderId="0" xfId="1" applyFont="1" applyFill="1" applyBorder="1" applyAlignment="1">
      <alignment horizontal="center" vertical="center"/>
    </xf>
    <xf numFmtId="0" fontId="20" fillId="0" borderId="0" xfId="0" applyFont="1" applyProtection="1">
      <alignment vertical="center"/>
      <protection locked="0"/>
    </xf>
    <xf numFmtId="0" fontId="0" fillId="3" borderId="0" xfId="0" applyFill="1">
      <alignment vertical="center"/>
    </xf>
    <xf numFmtId="177" fontId="22" fillId="3" borderId="0" xfId="0" applyNumberFormat="1" applyFont="1" applyFill="1" applyAlignment="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0" fillId="0" borderId="1" xfId="0" applyNumberFormat="1" applyFont="1" applyBorder="1">
      <alignment vertical="center"/>
    </xf>
    <xf numFmtId="176" fontId="0" fillId="0" borderId="0" xfId="0" applyNumberFormat="1">
      <alignment vertical="center"/>
    </xf>
    <xf numFmtId="0" fontId="0" fillId="13" borderId="1" xfId="0" applyFill="1" applyBorder="1">
      <alignment vertical="center"/>
    </xf>
    <xf numFmtId="38" fontId="24"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3" fillId="3" borderId="1" xfId="0" applyNumberFormat="1" applyFont="1" applyFill="1" applyBorder="1" applyAlignment="1">
      <alignment horizontal="right" vertical="center"/>
    </xf>
    <xf numFmtId="0" fontId="21" fillId="3" borderId="0" xfId="0" applyFont="1" applyFill="1" applyProtection="1">
      <alignment vertical="center"/>
      <protection hidden="1"/>
    </xf>
    <xf numFmtId="0" fontId="0" fillId="3" borderId="0" xfId="0" applyFill="1" applyProtection="1">
      <alignment vertical="center"/>
      <protection hidden="1"/>
    </xf>
    <xf numFmtId="38" fontId="24" fillId="7" borderId="1" xfId="1" applyFont="1" applyFill="1" applyBorder="1" applyAlignment="1" applyProtection="1">
      <alignment horizontal="center" vertical="center"/>
      <protection hidden="1"/>
    </xf>
    <xf numFmtId="38" fontId="24" fillId="7" borderId="0" xfId="1" applyFont="1" applyFill="1" applyBorder="1" applyAlignment="1" applyProtection="1">
      <alignment horizontal="center" vertical="center"/>
      <protection hidden="1"/>
    </xf>
    <xf numFmtId="177" fontId="22"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3" fillId="0" borderId="0" xfId="0" applyNumberFormat="1" applyFont="1" applyAlignment="1" applyProtection="1">
      <alignment horizontal="right" vertical="top"/>
      <protection hidden="1"/>
    </xf>
    <xf numFmtId="0" fontId="23" fillId="3" borderId="0" xfId="0" applyFont="1" applyFill="1" applyProtection="1">
      <alignment vertical="center"/>
      <protection hidden="1"/>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1" fillId="0" borderId="1" xfId="0" applyFont="1" applyBorder="1">
      <alignment vertical="center"/>
    </xf>
    <xf numFmtId="0" fontId="0" fillId="0" borderId="5"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178" fontId="0" fillId="0" borderId="0" xfId="0" applyNumberFormat="1">
      <alignment vertical="center"/>
    </xf>
    <xf numFmtId="0" fontId="0" fillId="0" borderId="21" xfId="0" applyBorder="1">
      <alignment vertical="center"/>
    </xf>
    <xf numFmtId="178" fontId="25" fillId="0" borderId="0" xfId="0" applyNumberFormat="1" applyFont="1">
      <alignment vertical="center"/>
    </xf>
    <xf numFmtId="0" fontId="26" fillId="0" borderId="0" xfId="0" applyFont="1">
      <alignment vertical="center"/>
    </xf>
    <xf numFmtId="179" fontId="0" fillId="0" borderId="0" xfId="0" applyNumberFormat="1">
      <alignment vertical="center"/>
    </xf>
    <xf numFmtId="0" fontId="0" fillId="0" borderId="22" xfId="0" applyBorder="1">
      <alignment vertical="center"/>
    </xf>
    <xf numFmtId="49" fontId="0" fillId="0" borderId="23" xfId="0" applyNumberFormat="1" applyBorder="1">
      <alignment vertical="center"/>
    </xf>
    <xf numFmtId="178" fontId="0" fillId="0" borderId="23" xfId="0" applyNumberFormat="1" applyBorder="1">
      <alignment vertical="center"/>
    </xf>
    <xf numFmtId="0" fontId="0" fillId="0" borderId="24" xfId="0" applyBorder="1">
      <alignment vertical="center"/>
    </xf>
    <xf numFmtId="49" fontId="0" fillId="0" borderId="18" xfId="0" applyNumberFormat="1" applyBorder="1">
      <alignment vertical="center"/>
    </xf>
    <xf numFmtId="178" fontId="0" fillId="0" borderId="18" xfId="0" applyNumberFormat="1" applyBorder="1">
      <alignment vertical="center"/>
    </xf>
    <xf numFmtId="49" fontId="0" fillId="0" borderId="19" xfId="0" applyNumberFormat="1" applyBorder="1">
      <alignment vertical="center"/>
    </xf>
    <xf numFmtId="0" fontId="23" fillId="14" borderId="25" xfId="0" applyFont="1" applyFill="1" applyBorder="1">
      <alignment vertical="center"/>
    </xf>
    <xf numFmtId="0" fontId="0" fillId="0" borderId="23" xfId="0" applyBorder="1">
      <alignment vertical="center"/>
    </xf>
    <xf numFmtId="49" fontId="27" fillId="0" borderId="0" xfId="0" applyNumberFormat="1" applyFont="1">
      <alignment vertical="center"/>
    </xf>
    <xf numFmtId="49" fontId="27" fillId="0" borderId="20" xfId="0" applyNumberFormat="1" applyFont="1" applyBorder="1">
      <alignment vertical="center"/>
    </xf>
    <xf numFmtId="49" fontId="0" fillId="0" borderId="21"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19" fillId="0" borderId="0" xfId="0" applyFont="1" applyAlignment="1">
      <alignment horizontal="center" vertical="center"/>
    </xf>
    <xf numFmtId="177" fontId="13"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0" fillId="0" borderId="1" xfId="0" applyNumberFormat="1" applyFont="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28" fillId="0" borderId="0" xfId="0" applyFont="1" applyAlignment="1">
      <alignment vertical="center" wrapText="1"/>
    </xf>
    <xf numFmtId="0" fontId="0" fillId="10" borderId="0" xfId="0" applyFill="1">
      <alignment vertical="center"/>
    </xf>
    <xf numFmtId="49" fontId="20" fillId="0" borderId="20" xfId="0" applyNumberFormat="1" applyFont="1" applyBorder="1">
      <alignment vertical="center"/>
    </xf>
    <xf numFmtId="176" fontId="0" fillId="0" borderId="26" xfId="0" applyNumberFormat="1" applyBorder="1">
      <alignment vertical="center"/>
    </xf>
    <xf numFmtId="178" fontId="29" fillId="0" borderId="1" xfId="0" applyNumberFormat="1" applyFont="1" applyBorder="1">
      <alignment vertical="center"/>
    </xf>
    <xf numFmtId="181" fontId="29" fillId="0" borderId="1" xfId="0" applyNumberFormat="1" applyFont="1" applyBorder="1">
      <alignment vertical="center"/>
    </xf>
    <xf numFmtId="0" fontId="0" fillId="0" borderId="13" xfId="0" applyBorder="1" applyAlignment="1">
      <alignment horizontal="center" vertical="center"/>
    </xf>
    <xf numFmtId="182" fontId="24" fillId="7" borderId="0" xfId="1" applyNumberFormat="1" applyFont="1" applyFill="1" applyBorder="1" applyAlignment="1">
      <alignment horizontal="center" vertical="center"/>
    </xf>
    <xf numFmtId="0" fontId="30" fillId="0" borderId="0" xfId="0"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27" fillId="0" borderId="0" xfId="0" applyFont="1">
      <alignment vertical="center"/>
    </xf>
    <xf numFmtId="0" fontId="27" fillId="0" borderId="17" xfId="0" applyFont="1" applyBorder="1">
      <alignment vertical="center"/>
    </xf>
    <xf numFmtId="0" fontId="27" fillId="0" borderId="18" xfId="0" applyFont="1" applyBorder="1">
      <alignment vertical="center"/>
    </xf>
    <xf numFmtId="0" fontId="27" fillId="0" borderId="19" xfId="0" applyFont="1" applyBorder="1">
      <alignment vertical="center"/>
    </xf>
    <xf numFmtId="0" fontId="15" fillId="0" borderId="20" xfId="0" applyFont="1" applyBorder="1">
      <alignment vertical="center"/>
    </xf>
    <xf numFmtId="0" fontId="27" fillId="0" borderId="21" xfId="0" applyFont="1" applyBorder="1">
      <alignment vertical="center"/>
    </xf>
    <xf numFmtId="0" fontId="27" fillId="0" borderId="20" xfId="0" applyFont="1" applyBorder="1">
      <alignment vertical="center"/>
    </xf>
    <xf numFmtId="0" fontId="27" fillId="0" borderId="22" xfId="0" applyFont="1" applyBorder="1">
      <alignment vertical="center"/>
    </xf>
    <xf numFmtId="0" fontId="27" fillId="0" borderId="23" xfId="0" applyFont="1" applyBorder="1">
      <alignment vertical="center"/>
    </xf>
    <xf numFmtId="0" fontId="27" fillId="0" borderId="24" xfId="0" applyFont="1" applyBorder="1">
      <alignment vertical="center"/>
    </xf>
    <xf numFmtId="0" fontId="20" fillId="0" borderId="20" xfId="0" applyFont="1" applyBorder="1">
      <alignment vertical="center"/>
    </xf>
    <xf numFmtId="178" fontId="0" fillId="12" borderId="1" xfId="0" applyNumberFormat="1" applyFill="1" applyBorder="1">
      <alignment vertical="center"/>
    </xf>
    <xf numFmtId="0" fontId="30" fillId="0" borderId="0" xfId="0" applyFont="1" applyAlignment="1">
      <alignment horizontal="left" vertical="center"/>
    </xf>
    <xf numFmtId="0" fontId="14" fillId="0" borderId="0" xfId="0" applyFont="1">
      <alignment vertical="center"/>
    </xf>
    <xf numFmtId="0" fontId="14" fillId="0" borderId="0" xfId="0" applyFont="1" applyAlignment="1">
      <alignment vertical="center" wrapText="1" shrinkToFit="1"/>
    </xf>
    <xf numFmtId="0" fontId="0" fillId="16" borderId="1" xfId="0" applyFill="1" applyBorder="1" applyAlignment="1">
      <alignment horizontal="center" vertical="center"/>
    </xf>
    <xf numFmtId="0" fontId="0" fillId="17" borderId="1" xfId="0" applyFill="1" applyBorder="1" applyAlignment="1">
      <alignment vertical="center" wrapText="1"/>
    </xf>
    <xf numFmtId="0" fontId="32" fillId="0" borderId="20"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27" xfId="0" applyNumberFormat="1" applyFill="1" applyBorder="1">
      <alignment vertical="center"/>
    </xf>
    <xf numFmtId="178" fontId="0" fillId="10" borderId="1" xfId="0" applyNumberFormat="1" applyFill="1" applyBorder="1" applyAlignment="1">
      <alignment vertical="center" wrapText="1"/>
    </xf>
    <xf numFmtId="0" fontId="33" fillId="0" borderId="0" xfId="0" applyFont="1">
      <alignment vertical="center"/>
    </xf>
    <xf numFmtId="0" fontId="19" fillId="0" borderId="0" xfId="0" applyFont="1" applyAlignment="1">
      <alignment horizontal="left" vertical="center"/>
    </xf>
    <xf numFmtId="0" fontId="28" fillId="0" borderId="0" xfId="0" applyFont="1" applyAlignment="1">
      <alignment horizontal="left" vertical="center" wrapText="1"/>
    </xf>
    <xf numFmtId="0" fontId="35" fillId="0" borderId="0" xfId="0" applyFont="1" applyAlignment="1">
      <alignment vertical="center" shrinkToFit="1"/>
    </xf>
    <xf numFmtId="0" fontId="0" fillId="0" borderId="20" xfId="0" applyBorder="1" applyAlignment="1">
      <alignment vertical="center" shrinkToFit="1"/>
    </xf>
    <xf numFmtId="0" fontId="36" fillId="0" borderId="0" xfId="0" applyFont="1">
      <alignment vertical="center"/>
    </xf>
    <xf numFmtId="3" fontId="0" fillId="16" borderId="0" xfId="0" applyNumberFormat="1" applyFill="1">
      <alignment vertical="center"/>
    </xf>
    <xf numFmtId="3" fontId="0" fillId="13" borderId="1" xfId="0" applyNumberFormat="1" applyFill="1" applyBorder="1">
      <alignment vertical="center"/>
    </xf>
    <xf numFmtId="3" fontId="36" fillId="0" borderId="28" xfId="0" applyNumberFormat="1" applyFont="1" applyBorder="1" applyProtection="1">
      <alignment vertical="center"/>
      <protection locked="0"/>
    </xf>
    <xf numFmtId="0" fontId="37" fillId="0" borderId="0" xfId="0" applyFont="1">
      <alignment vertical="center"/>
    </xf>
    <xf numFmtId="0" fontId="38" fillId="0" borderId="0" xfId="0" applyFont="1">
      <alignment vertical="center"/>
    </xf>
    <xf numFmtId="0" fontId="40" fillId="0" borderId="0" xfId="0" applyFont="1" applyAlignment="1">
      <alignment horizontal="left" vertical="center" shrinkToFit="1"/>
    </xf>
    <xf numFmtId="0" fontId="40" fillId="0" borderId="0" xfId="0" applyFont="1" applyBorder="1" applyAlignment="1">
      <alignment horizontal="left" vertical="center" shrinkToFit="1"/>
    </xf>
    <xf numFmtId="0" fontId="39" fillId="0" borderId="0" xfId="0" applyFont="1" applyAlignment="1">
      <alignment vertical="center" shrinkToFit="1"/>
    </xf>
    <xf numFmtId="0" fontId="35" fillId="0" borderId="0" xfId="0" applyFont="1" applyAlignment="1">
      <alignment horizontal="left" vertical="center" shrinkToFit="1"/>
    </xf>
    <xf numFmtId="0" fontId="30" fillId="0" borderId="0" xfId="0" applyFont="1" applyAlignment="1">
      <alignment horizontal="left" vertical="center"/>
    </xf>
    <xf numFmtId="0" fontId="0" fillId="0" borderId="0" xfId="0" applyAlignment="1">
      <alignment horizontal="left" vertical="center"/>
    </xf>
    <xf numFmtId="0" fontId="28" fillId="0" borderId="0" xfId="0" applyFont="1" applyAlignment="1">
      <alignment horizontal="left" vertical="center" wrapText="1"/>
    </xf>
    <xf numFmtId="0" fontId="0" fillId="0" borderId="0" xfId="0" applyAlignment="1">
      <alignment horizontal="left" vertical="center" wrapText="1"/>
    </xf>
    <xf numFmtId="0" fontId="19" fillId="0" borderId="0" xfId="0" applyFont="1" applyAlignment="1">
      <alignment horizontal="left" vertical="center"/>
    </xf>
    <xf numFmtId="0" fontId="34" fillId="0" borderId="0" xfId="0" applyFont="1" applyAlignment="1">
      <alignment horizontal="left" vertical="center"/>
    </xf>
    <xf numFmtId="0" fontId="19" fillId="0" borderId="0" xfId="0" applyFont="1" applyAlignment="1">
      <alignment horizontal="left"/>
    </xf>
    <xf numFmtId="0" fontId="19" fillId="0" borderId="0" xfId="0" applyFont="1" applyAlignment="1">
      <alignment horizontal="left" vertical="top"/>
    </xf>
    <xf numFmtId="0" fontId="20" fillId="0" borderId="0" xfId="0" applyFont="1" applyAlignment="1" applyProtection="1">
      <alignment horizontal="left" vertical="center"/>
      <protection locked="0"/>
    </xf>
    <xf numFmtId="0" fontId="34" fillId="0" borderId="0" xfId="0" applyFont="1" applyAlignment="1">
      <alignment horizontal="left" vertical="center" shrinkToFit="1"/>
    </xf>
    <xf numFmtId="0" fontId="34" fillId="0" borderId="30" xfId="0" applyFont="1" applyBorder="1" applyAlignment="1">
      <alignment horizontal="left" vertical="center" shrinkToFit="1"/>
    </xf>
    <xf numFmtId="0" fontId="34" fillId="0" borderId="29" xfId="0" applyFont="1" applyBorder="1" applyAlignment="1">
      <alignment horizontal="left" vertical="center"/>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0" fontId="14" fillId="0" borderId="0" xfId="0" applyFont="1" applyAlignment="1">
      <alignment horizontal="left" vertical="center" shrinkToFit="1"/>
    </xf>
    <xf numFmtId="0" fontId="16" fillId="0" borderId="0" xfId="0" applyFont="1" applyAlignment="1">
      <alignment horizontal="left" vertical="center" shrinkToFit="1"/>
    </xf>
    <xf numFmtId="0" fontId="11" fillId="0" borderId="3" xfId="0" applyFont="1" applyBorder="1" applyAlignment="1">
      <alignment vertical="center"/>
    </xf>
    <xf numFmtId="0" fontId="11"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1" xfId="0" applyFont="1" applyFill="1" applyBorder="1" applyAlignment="1">
      <alignmen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177" fontId="6" fillId="6" borderId="5" xfId="0" applyNumberFormat="1" applyFont="1" applyFill="1" applyBorder="1" applyAlignment="1">
      <alignment horizontal="right" vertical="center" wrapText="1"/>
    </xf>
    <xf numFmtId="177" fontId="6" fillId="6" borderId="6" xfId="0" applyNumberFormat="1" applyFont="1" applyFill="1" applyBorder="1" applyAlignment="1">
      <alignment horizontal="right" vertical="center" wrapText="1"/>
    </xf>
    <xf numFmtId="177" fontId="6" fillId="6" borderId="7" xfId="0" applyNumberFormat="1" applyFont="1" applyFill="1" applyBorder="1" applyAlignment="1">
      <alignment horizontal="right" vertical="center" wrapText="1"/>
    </xf>
    <xf numFmtId="176" fontId="6" fillId="0" borderId="5" xfId="0" applyNumberFormat="1" applyFont="1" applyBorder="1" applyAlignment="1" applyProtection="1">
      <alignment horizontal="right" vertical="center" wrapText="1"/>
      <protection locked="0"/>
    </xf>
    <xf numFmtId="176" fontId="6" fillId="0" borderId="6" xfId="0" applyNumberFormat="1" applyFont="1" applyBorder="1" applyAlignment="1" applyProtection="1">
      <alignment horizontal="right" vertical="center" wrapText="1"/>
      <protection locked="0"/>
    </xf>
    <xf numFmtId="176" fontId="6" fillId="0" borderId="7" xfId="0" applyNumberFormat="1" applyFont="1" applyBorder="1" applyAlignment="1" applyProtection="1">
      <alignment horizontal="right" vertical="center" wrapText="1"/>
      <protection locked="0"/>
    </xf>
    <xf numFmtId="176" fontId="6" fillId="5" borderId="5" xfId="0" applyNumberFormat="1" applyFont="1" applyFill="1" applyBorder="1" applyAlignment="1">
      <alignment horizontal="right" vertical="center" wrapText="1"/>
    </xf>
    <xf numFmtId="176" fontId="6" fillId="5" borderId="6" xfId="0" applyNumberFormat="1" applyFont="1" applyFill="1" applyBorder="1" applyAlignment="1">
      <alignment horizontal="right" vertical="center" wrapText="1"/>
    </xf>
    <xf numFmtId="176" fontId="6" fillId="5" borderId="7" xfId="0" applyNumberFormat="1" applyFont="1" applyFill="1" applyBorder="1" applyAlignment="1">
      <alignment horizontal="right" vertical="center" wrapText="1"/>
    </xf>
    <xf numFmtId="0" fontId="4" fillId="6" borderId="5" xfId="0" applyFont="1" applyFill="1" applyBorder="1" applyAlignment="1">
      <alignment horizontal="left" vertical="center" wrapText="1"/>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xf numFmtId="0" fontId="4" fillId="6" borderId="5"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5" borderId="1" xfId="0" applyFont="1" applyFill="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center" wrapText="1"/>
    </xf>
    <xf numFmtId="0" fontId="0" fillId="5" borderId="1" xfId="0" applyFill="1" applyBorder="1" applyAlignment="1">
      <alignment vertical="center" wrapText="1"/>
    </xf>
    <xf numFmtId="0" fontId="7" fillId="0" borderId="0" xfId="0" applyFont="1" applyAlignment="1">
      <alignment vertical="center"/>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0" fillId="5" borderId="1" xfId="0" applyFill="1" applyBorder="1" applyAlignment="1">
      <alignment vertical="top" wrapText="1"/>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28" fillId="10" borderId="0" xfId="0" applyFont="1" applyFill="1" applyAlignment="1">
      <alignment horizontal="left" vertical="center" wrapText="1"/>
    </xf>
    <xf numFmtId="0" fontId="7" fillId="0" borderId="0" xfId="0" applyFont="1" applyAlignment="1">
      <alignment horizontal="left" vertical="center"/>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177" fontId="6" fillId="6" borderId="1" xfId="0" applyNumberFormat="1" applyFon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cellXfs>
  <cellStyles count="2">
    <cellStyle name="桁区切り" xfId="1" builtinId="6"/>
    <cellStyle name="標準" xfId="0" builtinId="0"/>
  </cellStyles>
  <dxfs count="14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58</xdr:row>
      <xdr:rowOff>19051</xdr:rowOff>
    </xdr:from>
    <xdr:to>
      <xdr:col>18</xdr:col>
      <xdr:colOff>152401</xdr:colOff>
      <xdr:row>60</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44</xdr:row>
      <xdr:rowOff>218661</xdr:rowOff>
    </xdr:from>
    <xdr:to>
      <xdr:col>32</xdr:col>
      <xdr:colOff>59835</xdr:colOff>
      <xdr:row>47</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40</xdr:row>
      <xdr:rowOff>23558</xdr:rowOff>
    </xdr:from>
    <xdr:to>
      <xdr:col>32</xdr:col>
      <xdr:colOff>68302</xdr:colOff>
      <xdr:row>41</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41</xdr:row>
      <xdr:rowOff>26504</xdr:rowOff>
    </xdr:from>
    <xdr:to>
      <xdr:col>32</xdr:col>
      <xdr:colOff>68302</xdr:colOff>
      <xdr:row>42</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41</xdr:row>
      <xdr:rowOff>344557</xdr:rowOff>
    </xdr:from>
    <xdr:to>
      <xdr:col>32</xdr:col>
      <xdr:colOff>68302</xdr:colOff>
      <xdr:row>43</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43</xdr:row>
      <xdr:rowOff>26504</xdr:rowOff>
    </xdr:from>
    <xdr:to>
      <xdr:col>32</xdr:col>
      <xdr:colOff>68302</xdr:colOff>
      <xdr:row>44</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43</xdr:row>
      <xdr:rowOff>351183</xdr:rowOff>
    </xdr:from>
    <xdr:to>
      <xdr:col>32</xdr:col>
      <xdr:colOff>59836</xdr:colOff>
      <xdr:row>45</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43</xdr:row>
      <xdr:rowOff>203201</xdr:rowOff>
    </xdr:from>
    <xdr:to>
      <xdr:col>29</xdr:col>
      <xdr:colOff>174167</xdr:colOff>
      <xdr:row>44</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41</xdr:row>
      <xdr:rowOff>201077</xdr:rowOff>
    </xdr:from>
    <xdr:to>
      <xdr:col>27</xdr:col>
      <xdr:colOff>42328</xdr:colOff>
      <xdr:row>41</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twoCellAnchor>
    <xdr:from>
      <xdr:col>38</xdr:col>
      <xdr:colOff>33130</xdr:colOff>
      <xdr:row>50</xdr:row>
      <xdr:rowOff>66260</xdr:rowOff>
    </xdr:from>
    <xdr:to>
      <xdr:col>43</xdr:col>
      <xdr:colOff>925995</xdr:colOff>
      <xdr:row>61</xdr:row>
      <xdr:rowOff>5300</xdr:rowOff>
    </xdr:to>
    <xdr:sp macro="" textlink="">
      <xdr:nvSpPr>
        <xdr:cNvPr id="18" name="正方形/長方形 17">
          <a:extLst>
            <a:ext uri="{FF2B5EF4-FFF2-40B4-BE49-F238E27FC236}">
              <a16:creationId xmlns:a16="http://schemas.microsoft.com/office/drawing/2014/main" id="{C878D823-E361-48DE-8B97-FBC6B96458F7}"/>
            </a:ext>
          </a:extLst>
        </xdr:cNvPr>
        <xdr:cNvSpPr/>
      </xdr:nvSpPr>
      <xdr:spPr>
        <a:xfrm>
          <a:off x="6427304" y="6645964"/>
          <a:ext cx="5372100" cy="28346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latin typeface="ＭＳ Ｐゴシック" panose="020B0600070205080204" pitchFamily="50" charset="-128"/>
              <a:ea typeface="ＭＳ Ｐゴシック" panose="020B0600070205080204" pitchFamily="50" charset="-128"/>
            </a:rPr>
            <a:t>ウェブサイト関連費以外の申請補助額の範囲の</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左の値を</a:t>
          </a:r>
          <a:r>
            <a:rPr kumimoji="1" lang="en-US" altLang="ja-JP" sz="1100" b="1">
              <a:latin typeface="ＭＳ Ｐゴシック" panose="020B0600070205080204" pitchFamily="50" charset="-128"/>
              <a:ea typeface="ＭＳ Ｐゴシック" panose="020B0600070205080204" pitchFamily="50" charset="-128"/>
            </a:rPr>
            <a:t>(b)</a:t>
          </a:r>
          <a:r>
            <a:rPr kumimoji="1" lang="ja-JP" altLang="en-US" sz="1100" b="1">
              <a:latin typeface="ＭＳ Ｐゴシック" panose="020B0600070205080204" pitchFamily="50" charset="-128"/>
              <a:ea typeface="ＭＳ Ｐゴシック" panose="020B0600070205080204" pitchFamily="50" charset="-128"/>
            </a:rPr>
            <a:t>に入力すると、ウェブサイト関連費の申請補助額が最大値となります。</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右の値を</a:t>
          </a:r>
          <a:r>
            <a:rPr kumimoji="1" lang="en-US" altLang="ja-JP" sz="1100" b="1">
              <a:latin typeface="ＭＳ Ｐゴシック" panose="020B0600070205080204" pitchFamily="50" charset="-128"/>
              <a:ea typeface="ＭＳ Ｐゴシック" panose="020B0600070205080204" pitchFamily="50" charset="-128"/>
            </a:rPr>
            <a:t>(b)</a:t>
          </a:r>
          <a:r>
            <a:rPr kumimoji="1" lang="ja-JP" altLang="en-US" sz="1100" b="1">
              <a:latin typeface="ＭＳ Ｐゴシック" panose="020B0600070205080204" pitchFamily="50" charset="-128"/>
              <a:ea typeface="ＭＳ Ｐゴシック" panose="020B0600070205080204" pitchFamily="50" charset="-128"/>
            </a:rPr>
            <a:t>に入力すると、ウェブサイト関連費以外の申請補助額が最大値となります。</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左右の値が同一の場合は、申請額が一意の場合です。</a:t>
          </a:r>
          <a:endParaRPr kumimoji="1" lang="en-US" altLang="ja-JP" sz="1100" b="1">
            <a:latin typeface="ＭＳ Ｐゴシック" panose="020B0600070205080204" pitchFamily="50" charset="-128"/>
            <a:ea typeface="ＭＳ Ｐゴシック" panose="020B0600070205080204" pitchFamily="50" charset="-128"/>
          </a:endParaRPr>
        </a:p>
        <a:p>
          <a:pPr algn="l"/>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申請額計算の条件は、以下になります。</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a:t>
          </a:r>
          <a:r>
            <a:rPr kumimoji="1" lang="en-US" altLang="ja-JP" sz="1100" b="1">
              <a:latin typeface="ＭＳ Ｐゴシック" panose="020B0600070205080204" pitchFamily="50" charset="-128"/>
              <a:ea typeface="ＭＳ Ｐゴシック" panose="020B0600070205080204" pitchFamily="50" charset="-128"/>
            </a:rPr>
            <a:t>(b) </a:t>
          </a:r>
          <a:r>
            <a:rPr kumimoji="1" lang="ja-JP" altLang="en-US" sz="1100" b="1">
              <a:latin typeface="ＭＳ Ｐゴシック" panose="020B0600070205080204" pitchFamily="50" charset="-128"/>
              <a:ea typeface="ＭＳ Ｐゴシック" panose="020B0600070205080204" pitchFamily="50" charset="-128"/>
            </a:rPr>
            <a:t>補助金交付申請額（ウェブサイト関連費を除く）　は</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　</a:t>
          </a:r>
          <a:r>
            <a:rPr kumimoji="1" lang="en-US" altLang="ja-JP" sz="1100" b="1">
              <a:latin typeface="ＭＳ Ｐゴシック" panose="020B0600070205080204" pitchFamily="50" charset="-128"/>
              <a:ea typeface="ＭＳ Ｐゴシック" panose="020B0600070205080204" pitchFamily="50" charset="-128"/>
            </a:rPr>
            <a:t>(a) </a:t>
          </a:r>
          <a:r>
            <a:rPr kumimoji="1" lang="ja-JP" altLang="en-US" sz="1100" b="1">
              <a:latin typeface="ＭＳ Ｐゴシック" panose="020B0600070205080204" pitchFamily="50" charset="-128"/>
              <a:ea typeface="ＭＳ Ｐゴシック" panose="020B0600070205080204" pitchFamily="50" charset="-128"/>
            </a:rPr>
            <a:t>補助対象経費小計（ウェブサイト関連費を除く） *  補助率　</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円未満切捨</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　以下</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a:t>
          </a:r>
          <a:r>
            <a:rPr kumimoji="1" lang="en-US" altLang="ja-JP" sz="1100" b="1">
              <a:latin typeface="ＭＳ Ｐゴシック" panose="020B0600070205080204" pitchFamily="50" charset="-128"/>
              <a:ea typeface="ＭＳ Ｐゴシック" panose="020B0600070205080204" pitchFamily="50" charset="-128"/>
            </a:rPr>
            <a:t>(d) </a:t>
          </a:r>
          <a:r>
            <a:rPr kumimoji="1" lang="ja-JP" altLang="en-US" sz="1100" b="1">
              <a:latin typeface="ＭＳ Ｐゴシック" panose="020B0600070205080204" pitchFamily="50" charset="-128"/>
              <a:ea typeface="ＭＳ Ｐゴシック" panose="020B0600070205080204" pitchFamily="50" charset="-128"/>
            </a:rPr>
            <a:t>補助金交付申請額（ウェブサイト関連費）　は</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　</a:t>
          </a:r>
          <a:r>
            <a:rPr kumimoji="1" lang="en-US" altLang="ja-JP" sz="1100" b="1">
              <a:latin typeface="ＭＳ Ｐゴシック" panose="020B0600070205080204" pitchFamily="50" charset="-128"/>
              <a:ea typeface="ＭＳ Ｐゴシック" panose="020B0600070205080204" pitchFamily="50" charset="-128"/>
            </a:rPr>
            <a:t>(c) </a:t>
          </a:r>
          <a:r>
            <a:rPr kumimoji="1" lang="ja-JP" altLang="en-US" sz="1100" b="1">
              <a:latin typeface="ＭＳ Ｐゴシック" panose="020B0600070205080204" pitchFamily="50" charset="-128"/>
              <a:ea typeface="ＭＳ Ｐゴシック" panose="020B0600070205080204" pitchFamily="50" charset="-128"/>
            </a:rPr>
            <a:t>補助対象経費小計（ウェブサイト関連費） *  補助率　</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円未満切捨</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　以下</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　かつ</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　</a:t>
          </a:r>
          <a:r>
            <a:rPr kumimoji="1" lang="en-US" altLang="ja-JP" sz="1100" b="1">
              <a:latin typeface="ＭＳ Ｐゴシック" panose="020B0600070205080204" pitchFamily="50" charset="-128"/>
              <a:ea typeface="ＭＳ Ｐゴシック" panose="020B0600070205080204" pitchFamily="50" charset="-128"/>
            </a:rPr>
            <a:t>(b)</a:t>
          </a:r>
          <a:r>
            <a:rPr kumimoji="1" lang="ja-JP" altLang="en-US" sz="1100" b="1">
              <a:latin typeface="ＭＳ Ｐゴシック" panose="020B0600070205080204" pitchFamily="50" charset="-128"/>
              <a:ea typeface="ＭＳ Ｐゴシック" panose="020B0600070205080204" pitchFamily="50" charset="-128"/>
            </a:rPr>
            <a:t>補助金交付申請額（ウェブサイト関連費を除く） * </a:t>
          </a:r>
          <a:r>
            <a:rPr kumimoji="1" lang="en-US" altLang="ja-JP" sz="1100" b="1">
              <a:latin typeface="ＭＳ Ｐゴシック" panose="020B0600070205080204" pitchFamily="50" charset="-128"/>
              <a:ea typeface="ＭＳ Ｐゴシック" panose="020B0600070205080204" pitchFamily="50" charset="-128"/>
            </a:rPr>
            <a:t>1 / 3</a:t>
          </a:r>
          <a:r>
            <a:rPr kumimoji="1" lang="ja-JP" altLang="en-US" sz="1100" b="1">
              <a:latin typeface="ＭＳ Ｐゴシック" panose="020B0600070205080204" pitchFamily="50" charset="-128"/>
              <a:ea typeface="ＭＳ Ｐゴシック" panose="020B0600070205080204" pitchFamily="50" charset="-128"/>
            </a:rPr>
            <a:t>　</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円未満切捨</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　以下</a:t>
          </a:r>
          <a:endParaRPr kumimoji="1" lang="en-US" altLang="ja-JP" sz="1100" b="1">
            <a:latin typeface="ＭＳ Ｐゴシック" panose="020B0600070205080204" pitchFamily="50" charset="-128"/>
            <a:ea typeface="ＭＳ Ｐゴシック" panose="020B060007020508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lt1"/>
              </a:solidFill>
              <a:effectLst/>
              <a:latin typeface="ＭＳ Ｐゴシック" panose="020B0600070205080204" pitchFamily="50" charset="-128"/>
              <a:ea typeface="ＭＳ Ｐゴシック" panose="020B0600070205080204" pitchFamily="50" charset="-128"/>
              <a:cs typeface="+mn-cs"/>
            </a:rPr>
            <a:t>　</a:t>
          </a:r>
          <a:r>
            <a:rPr kumimoji="1" lang="ja-JP" altLang="ja-JP" sz="1100" b="1">
              <a:solidFill>
                <a:schemeClr val="lt1"/>
              </a:solidFill>
              <a:effectLst/>
              <a:latin typeface="ＭＳ Ｐゴシック" panose="020B0600070205080204" pitchFamily="50" charset="-128"/>
              <a:ea typeface="ＭＳ Ｐゴシック" panose="020B0600070205080204" pitchFamily="50" charset="-128"/>
              <a:cs typeface="+mn-cs"/>
            </a:rPr>
            <a:t>かつ</a:t>
          </a:r>
          <a:endParaRPr lang="ja-JP" altLang="ja-JP" b="1">
            <a:effectLst/>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　</a:t>
          </a:r>
          <a:r>
            <a:rPr kumimoji="1" lang="en-US" altLang="ja-JP" sz="1100" b="1">
              <a:latin typeface="ＭＳ Ｐゴシック" panose="020B0600070205080204" pitchFamily="50" charset="-128"/>
              <a:ea typeface="ＭＳ Ｐゴシック" panose="020B0600070205080204" pitchFamily="50" charset="-128"/>
            </a:rPr>
            <a:t>(f) </a:t>
          </a:r>
          <a:r>
            <a:rPr kumimoji="1" lang="ja-JP" altLang="en-US" sz="1100" b="1">
              <a:latin typeface="ＭＳ Ｐゴシック" panose="020B0600070205080204" pitchFamily="50" charset="-128"/>
              <a:ea typeface="ＭＳ Ｐゴシック" panose="020B0600070205080204" pitchFamily="50" charset="-128"/>
            </a:rPr>
            <a:t>補助金交付申請額合計 * </a:t>
          </a:r>
          <a:r>
            <a:rPr kumimoji="1" lang="en-US" altLang="ja-JP" sz="1100" b="1">
              <a:latin typeface="ＭＳ Ｐゴシック" panose="020B0600070205080204" pitchFamily="50" charset="-128"/>
              <a:ea typeface="ＭＳ Ｐゴシック" panose="020B0600070205080204" pitchFamily="50" charset="-128"/>
            </a:rPr>
            <a:t>1 / 4</a:t>
          </a:r>
          <a:r>
            <a:rPr kumimoji="1" lang="ja-JP" altLang="en-US" sz="1100" b="1">
              <a:latin typeface="ＭＳ Ｐゴシック" panose="020B0600070205080204" pitchFamily="50" charset="-128"/>
              <a:ea typeface="ＭＳ Ｐゴシック" panose="020B0600070205080204" pitchFamily="50" charset="-128"/>
            </a:rPr>
            <a:t>　</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円未満切捨</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　以下</a:t>
          </a:r>
          <a:endParaRPr kumimoji="1" lang="en-US" altLang="ja-JP" sz="1100" b="1">
            <a:latin typeface="ＭＳ Ｐゴシック" panose="020B0600070205080204" pitchFamily="50" charset="-128"/>
            <a:ea typeface="ＭＳ Ｐゴシック" panose="020B0600070205080204" pitchFamily="50" charset="-128"/>
          </a:endParaRPr>
        </a:p>
        <a:p>
          <a:pPr algn="l"/>
          <a:r>
            <a:rPr kumimoji="1" lang="ja-JP" altLang="en-US" sz="1100" b="1">
              <a:latin typeface="ＭＳ Ｐゴシック" panose="020B0600070205080204" pitchFamily="50" charset="-128"/>
              <a:ea typeface="ＭＳ Ｐゴシック" panose="020B0600070205080204" pitchFamily="50" charset="-128"/>
            </a:rPr>
            <a:t>　</a:t>
          </a:r>
          <a:r>
            <a:rPr kumimoji="1" lang="en-US" altLang="ja-JP" sz="1100" b="1">
              <a:latin typeface="ＭＳ Ｐゴシック" panose="020B0600070205080204" pitchFamily="50" charset="-128"/>
              <a:ea typeface="ＭＳ Ｐゴシック" panose="020B0600070205080204" pitchFamily="50" charset="-128"/>
            </a:rPr>
            <a:t>(f) </a:t>
          </a:r>
          <a:r>
            <a:rPr kumimoji="1" lang="ja-JP" altLang="en-US" sz="1100" b="1">
              <a:latin typeface="ＭＳ Ｐゴシック" panose="020B0600070205080204" pitchFamily="50" charset="-128"/>
              <a:ea typeface="ＭＳ Ｐゴシック" panose="020B0600070205080204" pitchFamily="50" charset="-128"/>
            </a:rPr>
            <a:t>補助金交付申請額合計　は 上記</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赤文字</a:t>
          </a:r>
          <a:r>
            <a:rPr kumimoji="1" lang="en-US" altLang="ja-JP" sz="1100" b="1">
              <a:latin typeface="ＭＳ Ｐゴシック" panose="020B0600070205080204" pitchFamily="50" charset="-128"/>
              <a:ea typeface="ＭＳ Ｐゴシック" panose="020B0600070205080204" pitchFamily="50" charset="-128"/>
            </a:rPr>
            <a:t>)</a:t>
          </a:r>
          <a:r>
            <a:rPr kumimoji="1" lang="ja-JP" altLang="en-US" sz="1100" b="1">
              <a:latin typeface="ＭＳ Ｐゴシック" panose="020B0600070205080204" pitchFamily="50" charset="-128"/>
              <a:ea typeface="ＭＳ Ｐゴシック" panose="020B0600070205080204" pitchFamily="50" charset="-128"/>
            </a:rPr>
            <a:t>の上限補助額　以下</a:t>
          </a:r>
          <a:endParaRPr kumimoji="1" lang="en-US" altLang="ja-JP" sz="1100" b="1">
            <a:latin typeface="ＭＳ Ｐゴシック" panose="020B0600070205080204" pitchFamily="50" charset="-128"/>
            <a:ea typeface="ＭＳ Ｐゴシック" panose="020B0600070205080204" pitchFamily="50" charset="-128"/>
          </a:endParaRPr>
        </a:p>
        <a:p>
          <a:pPr algn="l"/>
          <a:endParaRPr kumimoji="1" lang="en-US" altLang="ja-JP" sz="1100" b="1">
            <a:latin typeface="ＭＳ Ｐゴシック" panose="020B0600070205080204" pitchFamily="50" charset="-128"/>
            <a:ea typeface="ＭＳ Ｐゴシック" panose="020B0600070205080204" pitchFamily="50" charset="-128"/>
          </a:endParaRPr>
        </a:p>
        <a:p>
          <a:pPr algn="l"/>
          <a:endParaRPr kumimoji="1" lang="en-US" altLang="ja-JP" sz="1100" b="1">
            <a:latin typeface="ＭＳ Ｐゴシック" panose="020B0600070205080204" pitchFamily="50" charset="-128"/>
            <a:ea typeface="ＭＳ Ｐゴシック" panose="020B0600070205080204" pitchFamily="50" charset="-128"/>
          </a:endParaRPr>
        </a:p>
        <a:p>
          <a:pPr algn="l"/>
          <a:endParaRPr kumimoji="1" lang="en-US" altLang="ja-JP" sz="1100" b="1">
            <a:latin typeface="ＭＳ Ｐゴシック" panose="020B0600070205080204" pitchFamily="50" charset="-128"/>
            <a:ea typeface="ＭＳ Ｐゴシック" panose="020B0600070205080204" pitchFamily="50" charset="-128"/>
          </a:endParaRPr>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68"/>
  <sheetViews>
    <sheetView showGridLines="0" tabSelected="1" view="pageBreakPreview" zoomScale="115" zoomScaleNormal="115" zoomScaleSheetLayoutView="115" workbookViewId="0">
      <selection activeCell="V5" sqref="V5:AJ5"/>
    </sheetView>
  </sheetViews>
  <sheetFormatPr defaultColWidth="0" defaultRowHeight="13.2" x14ac:dyDescent="0.2"/>
  <cols>
    <col min="1" max="26" width="2.44140625" customWidth="1"/>
    <col min="27" max="30" width="2.6640625" customWidth="1"/>
    <col min="31" max="35" width="2.44140625" customWidth="1"/>
    <col min="36" max="37" width="3.33203125" customWidth="1"/>
    <col min="38" max="38" width="1.109375" customWidth="1"/>
    <col min="39" max="39" width="15.33203125" customWidth="1"/>
    <col min="40" max="40" width="11.33203125" customWidth="1"/>
    <col min="41" max="41" width="18.6640625" customWidth="1"/>
    <col min="42" max="42" width="15.33203125" customWidth="1"/>
    <col min="43" max="43" width="4.6640625" customWidth="1"/>
    <col min="44" max="44" width="15.33203125" customWidth="1"/>
    <col min="45" max="45" width="1.6640625" customWidth="1"/>
    <col min="46" max="52" width="2.3320312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30" t="s">
        <v>0</v>
      </c>
      <c r="AJ1" s="2" t="s">
        <v>1</v>
      </c>
    </row>
    <row r="2" spans="1:111" ht="19.2" customHeight="1" x14ac:dyDescent="0.2">
      <c r="A2" s="2"/>
    </row>
    <row r="3" spans="1:111" ht="19.5" customHeight="1" x14ac:dyDescent="0.2">
      <c r="Q3" s="3" t="s">
        <v>2</v>
      </c>
    </row>
    <row r="4" spans="1:111" ht="19.5" customHeight="1" x14ac:dyDescent="0.2">
      <c r="A4" s="3"/>
      <c r="AM4" s="141" t="s">
        <v>146</v>
      </c>
      <c r="AN4" s="142"/>
      <c r="AO4" s="143"/>
      <c r="AP4" s="143"/>
      <c r="AQ4" s="143"/>
      <c r="AR4" s="143"/>
      <c r="AS4" s="143"/>
    </row>
    <row r="5" spans="1:111" ht="19.5" customHeight="1" thickBot="1" x14ac:dyDescent="0.25">
      <c r="G5" s="4"/>
      <c r="S5" s="168" t="s">
        <v>3</v>
      </c>
      <c r="T5" s="168"/>
      <c r="U5" s="168"/>
      <c r="V5" s="169"/>
      <c r="W5" s="169"/>
      <c r="X5" s="169"/>
      <c r="Y5" s="169"/>
      <c r="Z5" s="169"/>
      <c r="AA5" s="169"/>
      <c r="AB5" s="169"/>
      <c r="AC5" s="169"/>
      <c r="AD5" s="169"/>
      <c r="AE5" s="169"/>
      <c r="AF5" s="169"/>
      <c r="AG5" s="169"/>
      <c r="AH5" s="169"/>
      <c r="AI5" s="169"/>
      <c r="AJ5" s="169"/>
      <c r="AM5" s="141" t="s">
        <v>147</v>
      </c>
      <c r="AN5" s="142"/>
      <c r="AO5" s="143"/>
      <c r="AP5" s="143"/>
      <c r="AQ5" s="143"/>
      <c r="AR5" s="143"/>
      <c r="AS5" s="143"/>
    </row>
    <row r="6" spans="1:111" ht="19.5" customHeight="1" thickBot="1" x14ac:dyDescent="0.25">
      <c r="A6" s="5"/>
      <c r="AM6" s="154" t="s">
        <v>4</v>
      </c>
      <c r="AN6" s="155"/>
      <c r="AO6" s="138"/>
      <c r="AP6" s="156" t="s">
        <v>5</v>
      </c>
      <c r="AQ6" s="150"/>
      <c r="AR6" s="150"/>
      <c r="AS6" s="150"/>
      <c r="AT6" s="150"/>
      <c r="AU6" s="150"/>
      <c r="AV6" s="150"/>
      <c r="AW6" s="150"/>
    </row>
    <row r="7" spans="1:111" ht="16.350000000000001" customHeight="1" x14ac:dyDescent="0.2">
      <c r="A7" s="6" t="s">
        <v>6</v>
      </c>
      <c r="AP7" s="135" t="s">
        <v>7</v>
      </c>
    </row>
    <row r="8" spans="1:111" ht="19.2" customHeight="1" x14ac:dyDescent="0.2">
      <c r="AJ8" s="7" t="s">
        <v>8</v>
      </c>
      <c r="AL8" s="131"/>
      <c r="AM8" s="133" t="s">
        <v>9</v>
      </c>
      <c r="AN8" s="144" t="str">
        <f>ExpenseCategoryList!E41</f>
        <v>×(補助上限額（通常は200万円・ｲﾝﾎﾞｲｽ特例は250万円まで）を入力してください。)</v>
      </c>
      <c r="AO8" s="144"/>
      <c r="AP8" s="144"/>
      <c r="AQ8" s="144"/>
      <c r="AR8" s="144"/>
      <c r="AS8" s="144"/>
    </row>
    <row r="9" spans="1:111" ht="16.350000000000001" customHeight="1" x14ac:dyDescent="0.2">
      <c r="A9" s="170" t="s">
        <v>10</v>
      </c>
      <c r="B9" s="171"/>
      <c r="C9" s="171"/>
      <c r="D9" s="171"/>
      <c r="E9" s="171"/>
      <c r="F9" s="172"/>
      <c r="G9" s="176" t="s">
        <v>11</v>
      </c>
      <c r="H9" s="177"/>
      <c r="I9" s="177"/>
      <c r="J9" s="177"/>
      <c r="K9" s="177"/>
      <c r="L9" s="177"/>
      <c r="M9" s="177"/>
      <c r="N9" s="177"/>
      <c r="O9" s="177"/>
      <c r="P9" s="177"/>
      <c r="Q9" s="177"/>
      <c r="R9" s="177"/>
      <c r="S9" s="177"/>
      <c r="T9" s="177"/>
      <c r="U9" s="177"/>
      <c r="V9" s="176" t="s">
        <v>12</v>
      </c>
      <c r="W9" s="177"/>
      <c r="X9" s="177"/>
      <c r="Y9" s="177"/>
      <c r="Z9" s="177"/>
      <c r="AA9" s="177"/>
      <c r="AB9" s="177"/>
      <c r="AC9" s="177"/>
      <c r="AD9" s="180"/>
      <c r="AE9" s="182" t="s">
        <v>13</v>
      </c>
      <c r="AF9" s="183"/>
      <c r="AG9" s="183"/>
      <c r="AH9" s="183"/>
      <c r="AI9" s="183"/>
      <c r="AJ9" s="184"/>
      <c r="AK9" s="14"/>
      <c r="AL9" s="149" t="s">
        <v>14</v>
      </c>
      <c r="AM9" s="149"/>
      <c r="AN9" s="149"/>
      <c r="AO9" s="149"/>
      <c r="AP9" s="149"/>
      <c r="AQ9" s="149"/>
      <c r="AR9" s="149"/>
      <c r="AS9" s="149"/>
    </row>
    <row r="10" spans="1:111" ht="16.350000000000001" customHeight="1" x14ac:dyDescent="0.2">
      <c r="A10" s="173"/>
      <c r="B10" s="174"/>
      <c r="C10" s="174"/>
      <c r="D10" s="174"/>
      <c r="E10" s="174"/>
      <c r="F10" s="175"/>
      <c r="G10" s="178"/>
      <c r="H10" s="179"/>
      <c r="I10" s="179"/>
      <c r="J10" s="179"/>
      <c r="K10" s="179"/>
      <c r="L10" s="179"/>
      <c r="M10" s="179"/>
      <c r="N10" s="179"/>
      <c r="O10" s="179"/>
      <c r="P10" s="179"/>
      <c r="Q10" s="179"/>
      <c r="R10" s="179"/>
      <c r="S10" s="179"/>
      <c r="T10" s="179"/>
      <c r="U10" s="179"/>
      <c r="V10" s="178"/>
      <c r="W10" s="179"/>
      <c r="X10" s="179"/>
      <c r="Y10" s="179"/>
      <c r="Z10" s="179"/>
      <c r="AA10" s="179"/>
      <c r="AB10" s="179"/>
      <c r="AC10" s="179"/>
      <c r="AD10" s="181"/>
      <c r="AE10" s="185" t="s">
        <v>15</v>
      </c>
      <c r="AF10" s="186"/>
      <c r="AG10" s="186"/>
      <c r="AH10" s="186"/>
      <c r="AI10" s="186"/>
      <c r="AJ10" s="187"/>
      <c r="AK10" s="14"/>
      <c r="AL10" s="150" t="s">
        <v>16</v>
      </c>
      <c r="AM10" s="150"/>
      <c r="AN10" s="150"/>
      <c r="AO10" s="150"/>
      <c r="AP10" s="150"/>
      <c r="AQ10" s="150"/>
      <c r="AR10" s="150"/>
      <c r="AS10" s="150"/>
    </row>
    <row r="11" spans="1:111" s="12" customFormat="1" ht="25.95" customHeight="1" x14ac:dyDescent="0.2">
      <c r="A11" s="163"/>
      <c r="B11" s="164"/>
      <c r="C11" s="164"/>
      <c r="D11" s="164"/>
      <c r="E11" s="164"/>
      <c r="F11" s="165"/>
      <c r="G11" s="163"/>
      <c r="H11" s="164"/>
      <c r="I11" s="164"/>
      <c r="J11" s="164"/>
      <c r="K11" s="164"/>
      <c r="L11" s="164"/>
      <c r="M11" s="164"/>
      <c r="N11" s="164"/>
      <c r="O11" s="164"/>
      <c r="P11" s="164"/>
      <c r="Q11" s="164"/>
      <c r="R11" s="164"/>
      <c r="S11" s="164"/>
      <c r="T11" s="164"/>
      <c r="U11" s="164"/>
      <c r="V11" s="157"/>
      <c r="W11" s="158"/>
      <c r="X11" s="158"/>
      <c r="Y11" s="158"/>
      <c r="Z11" s="158"/>
      <c r="AA11" s="158"/>
      <c r="AB11" s="158"/>
      <c r="AC11" s="158"/>
      <c r="AD11" s="159"/>
      <c r="AE11" s="160"/>
      <c r="AF11" s="161"/>
      <c r="AG11" s="161"/>
      <c r="AH11" s="161"/>
      <c r="AI11" s="161"/>
      <c r="AJ11" s="162"/>
      <c r="AK11" s="22"/>
      <c r="AL11" s="151" t="s">
        <v>17</v>
      </c>
      <c r="AM11" s="151"/>
      <c r="AN11" s="151"/>
      <c r="AO11" s="151"/>
      <c r="AP11" s="151"/>
      <c r="AQ11" s="151"/>
      <c r="AR11" s="151"/>
      <c r="AS11" s="151"/>
      <c r="DD11" s="12" t="str">
        <f>IF($A11="",IF(OR($G11&lt;&gt;"",$V11&lt;&gt;"",$AE11&gt;0),"×","〇"),"〇")</f>
        <v>〇</v>
      </c>
      <c r="DE11" s="12" t="str">
        <f>IF($G11="",IF(OR($A11&lt;&gt;"",$V11&lt;&gt;"",$AE11&gt;0),"×","〇"),"〇")</f>
        <v>〇</v>
      </c>
      <c r="DF11" s="12" t="str">
        <f>IF($V11="",IF(OR($A11&lt;&gt;"",$G11&lt;&gt;"",$AE11&gt;0),"×","〇"),"〇")</f>
        <v>〇</v>
      </c>
      <c r="DG11" s="12" t="str">
        <f>IF($AE11&lt;1,IF(OR($A11&lt;&gt;"",$G11&lt;&gt;"",$V11&lt;&gt;""),"×","〇"),"〇")</f>
        <v>〇</v>
      </c>
    </row>
    <row r="12" spans="1:111" s="12" customFormat="1" ht="25.95" customHeight="1" x14ac:dyDescent="0.2">
      <c r="A12" s="163"/>
      <c r="B12" s="164"/>
      <c r="C12" s="164"/>
      <c r="D12" s="164"/>
      <c r="E12" s="164"/>
      <c r="F12" s="165"/>
      <c r="G12" s="163"/>
      <c r="H12" s="164"/>
      <c r="I12" s="164"/>
      <c r="J12" s="164"/>
      <c r="K12" s="164"/>
      <c r="L12" s="164"/>
      <c r="M12" s="164"/>
      <c r="N12" s="164"/>
      <c r="O12" s="164"/>
      <c r="P12" s="164"/>
      <c r="Q12" s="164"/>
      <c r="R12" s="164"/>
      <c r="S12" s="164"/>
      <c r="T12" s="164"/>
      <c r="U12" s="164"/>
      <c r="V12" s="157"/>
      <c r="W12" s="158"/>
      <c r="X12" s="158"/>
      <c r="Y12" s="158"/>
      <c r="Z12" s="158"/>
      <c r="AA12" s="158"/>
      <c r="AB12" s="158"/>
      <c r="AC12" s="158"/>
      <c r="AD12" s="159"/>
      <c r="AE12" s="160"/>
      <c r="AF12" s="161"/>
      <c r="AG12" s="161"/>
      <c r="AH12" s="161"/>
      <c r="AI12" s="161"/>
      <c r="AJ12" s="162"/>
      <c r="AK12" s="22"/>
      <c r="AL12" s="152" t="s">
        <v>148</v>
      </c>
      <c r="AM12" s="152"/>
      <c r="AN12" s="152"/>
      <c r="AO12" s="152"/>
      <c r="AP12" s="152"/>
      <c r="AQ12" s="152"/>
      <c r="AR12" s="152"/>
      <c r="AS12" s="152"/>
      <c r="DD12" s="12" t="str">
        <f>IF($A12="",IF(OR($G12&lt;&gt;"",$V12&lt;&gt;"",$AE12&gt;0),"×","〇"),"〇")</f>
        <v>〇</v>
      </c>
      <c r="DE12" s="12" t="str">
        <f>IF($G12="",IF(OR($A12&lt;&gt;"",$V12&lt;&gt;"",$AE12&gt;0),"×","〇"),"〇")</f>
        <v>〇</v>
      </c>
      <c r="DF12" s="12" t="str">
        <f>IF($V12="",IF(OR($A12&lt;&gt;"",$G12&lt;&gt;"",$AE12&gt;0),"×","〇"),"〇")</f>
        <v>〇</v>
      </c>
      <c r="DG12" s="12" t="str">
        <f>IF($AE12&lt;1,IF(OR($A12&lt;&gt;"",$G12&lt;&gt;"",$V12&lt;&gt;""),"×","〇"),"〇")</f>
        <v>〇</v>
      </c>
    </row>
    <row r="13" spans="1:111" s="12" customFormat="1" ht="25.95" customHeight="1" x14ac:dyDescent="0.2">
      <c r="A13" s="163"/>
      <c r="B13" s="164"/>
      <c r="C13" s="164"/>
      <c r="D13" s="164"/>
      <c r="E13" s="164"/>
      <c r="F13" s="165"/>
      <c r="G13" s="163"/>
      <c r="H13" s="164"/>
      <c r="I13" s="164"/>
      <c r="J13" s="164"/>
      <c r="K13" s="164"/>
      <c r="L13" s="164"/>
      <c r="M13" s="164"/>
      <c r="N13" s="164"/>
      <c r="O13" s="164"/>
      <c r="P13" s="164"/>
      <c r="Q13" s="164"/>
      <c r="R13" s="164"/>
      <c r="S13" s="164"/>
      <c r="T13" s="164"/>
      <c r="U13" s="164"/>
      <c r="V13" s="157"/>
      <c r="W13" s="158"/>
      <c r="X13" s="158"/>
      <c r="Y13" s="158"/>
      <c r="Z13" s="158"/>
      <c r="AA13" s="158"/>
      <c r="AB13" s="158"/>
      <c r="AC13" s="158"/>
      <c r="AD13" s="159"/>
      <c r="AE13" s="160"/>
      <c r="AF13" s="161"/>
      <c r="AG13" s="161"/>
      <c r="AH13" s="161"/>
      <c r="AI13" s="161"/>
      <c r="AJ13" s="162"/>
      <c r="AK13" s="22"/>
      <c r="AL13" s="149"/>
      <c r="AM13" s="149"/>
      <c r="AN13" s="149"/>
      <c r="AO13" s="149"/>
      <c r="AP13" s="149"/>
      <c r="AQ13" s="149"/>
      <c r="AR13" s="149"/>
      <c r="AS13" s="149"/>
      <c r="DD13" s="12" t="str">
        <f>IF($A13="",IF(OR($G13&lt;&gt;"",$V13&lt;&gt;"",$AE13&gt;0),"×","〇"),"〇")</f>
        <v>〇</v>
      </c>
      <c r="DE13" s="12" t="str">
        <f>IF($G13="",IF(OR($A13&lt;&gt;"",$V13&lt;&gt;"",$AE13&gt;0),"×","〇"),"〇")</f>
        <v>〇</v>
      </c>
      <c r="DF13" s="12" t="str">
        <f>IF($V13="",IF(OR($A13&lt;&gt;"",$G13&lt;&gt;"",$AE13&gt;0),"×","〇"),"〇")</f>
        <v>〇</v>
      </c>
      <c r="DG13" s="12" t="str">
        <f>IF($AE13&lt;1,IF(OR($A13&lt;&gt;"",$G13&lt;&gt;"",$V13&lt;&gt;""),"×","〇"),"〇")</f>
        <v>〇</v>
      </c>
    </row>
    <row r="14" spans="1:111" s="12" customFormat="1" ht="25.95" customHeight="1" x14ac:dyDescent="0.2">
      <c r="A14" s="163"/>
      <c r="B14" s="164"/>
      <c r="C14" s="164"/>
      <c r="D14" s="164"/>
      <c r="E14" s="164"/>
      <c r="F14" s="165"/>
      <c r="G14" s="163"/>
      <c r="H14" s="164"/>
      <c r="I14" s="164"/>
      <c r="J14" s="164"/>
      <c r="K14" s="164"/>
      <c r="L14" s="164"/>
      <c r="M14" s="164"/>
      <c r="N14" s="164"/>
      <c r="O14" s="164"/>
      <c r="P14" s="164"/>
      <c r="Q14" s="164"/>
      <c r="R14" s="164"/>
      <c r="S14" s="164"/>
      <c r="T14" s="164"/>
      <c r="U14" s="164"/>
      <c r="V14" s="157"/>
      <c r="W14" s="158"/>
      <c r="X14" s="158"/>
      <c r="Y14" s="158"/>
      <c r="Z14" s="158"/>
      <c r="AA14" s="158"/>
      <c r="AB14" s="158"/>
      <c r="AC14" s="158"/>
      <c r="AD14" s="159"/>
      <c r="AE14" s="160"/>
      <c r="AF14" s="161"/>
      <c r="AG14" s="161"/>
      <c r="AH14" s="161"/>
      <c r="AI14" s="161"/>
      <c r="AJ14" s="162"/>
      <c r="AK14" s="22"/>
      <c r="AL14" s="153"/>
      <c r="AM14" s="153"/>
      <c r="AN14" s="153"/>
      <c r="AO14" s="153"/>
      <c r="AP14" s="153"/>
      <c r="AQ14" s="153"/>
      <c r="AR14" s="153"/>
      <c r="AS14" s="153"/>
      <c r="DD14" s="12" t="str">
        <f>IF($A14="",IF(OR($G14&lt;&gt;"",$V14&lt;&gt;"",$AE14&gt;0),"×","〇"),"〇")</f>
        <v>〇</v>
      </c>
      <c r="DE14" s="12" t="str">
        <f>IF($G14="",IF(OR($A14&lt;&gt;"",$V14&lt;&gt;"",$AE14&gt;0),"×","〇"),"〇")</f>
        <v>〇</v>
      </c>
      <c r="DF14" s="12" t="str">
        <f>IF($V14="",IF(OR($A14&lt;&gt;"",$G14&lt;&gt;"",$AE14&gt;0),"×","〇"),"〇")</f>
        <v>〇</v>
      </c>
      <c r="DG14" s="12" t="str">
        <f>IF($AE14&lt;1,IF(OR($A14&lt;&gt;"",$G14&lt;&gt;"",$V14&lt;&gt;""),"×","〇"),"〇")</f>
        <v>〇</v>
      </c>
    </row>
    <row r="15" spans="1:111" s="12" customFormat="1" ht="25.95" customHeight="1" x14ac:dyDescent="0.2">
      <c r="A15" s="163"/>
      <c r="B15" s="164"/>
      <c r="C15" s="164"/>
      <c r="D15" s="164"/>
      <c r="E15" s="164"/>
      <c r="F15" s="165"/>
      <c r="G15" s="163"/>
      <c r="H15" s="164"/>
      <c r="I15" s="164"/>
      <c r="J15" s="164"/>
      <c r="K15" s="164"/>
      <c r="L15" s="164"/>
      <c r="M15" s="164"/>
      <c r="N15" s="164"/>
      <c r="O15" s="164"/>
      <c r="P15" s="164"/>
      <c r="Q15" s="164"/>
      <c r="R15" s="164"/>
      <c r="S15" s="164"/>
      <c r="T15" s="164"/>
      <c r="U15" s="164"/>
      <c r="V15" s="157"/>
      <c r="W15" s="158"/>
      <c r="X15" s="158"/>
      <c r="Y15" s="158"/>
      <c r="Z15" s="158"/>
      <c r="AA15" s="158"/>
      <c r="AB15" s="158"/>
      <c r="AC15" s="158"/>
      <c r="AD15" s="159"/>
      <c r="AE15" s="160"/>
      <c r="AF15" s="161"/>
      <c r="AG15" s="161"/>
      <c r="AH15" s="161"/>
      <c r="AI15" s="161"/>
      <c r="AJ15" s="162"/>
      <c r="AK15" s="22"/>
      <c r="AL15" s="153"/>
      <c r="AM15" s="153"/>
      <c r="AN15" s="153"/>
      <c r="AO15" s="153"/>
      <c r="AP15" s="153"/>
      <c r="AQ15" s="153"/>
      <c r="AR15" s="153"/>
      <c r="AS15" s="153"/>
      <c r="DD15" s="12" t="str">
        <f>IF($A15="",IF(OR($G15&lt;&gt;"",$V15&lt;&gt;"",$AE15&gt;0),"×","〇"),"〇")</f>
        <v>〇</v>
      </c>
      <c r="DE15" s="12" t="str">
        <f>IF($G15="",IF(OR($A15&lt;&gt;"",$V15&lt;&gt;"",$AE15&gt;0),"×","〇"),"〇")</f>
        <v>〇</v>
      </c>
      <c r="DF15" s="12" t="str">
        <f>IF($V15="",IF(OR($A15&lt;&gt;"",$G15&lt;&gt;"",$AE15&gt;0),"×","〇"),"〇")</f>
        <v>〇</v>
      </c>
      <c r="DG15" s="12" t="str">
        <f>IF($AE15&lt;1,IF(OR($A15&lt;&gt;"",$G15&lt;&gt;"",$V15&lt;&gt;""),"×","〇"),"〇")</f>
        <v>〇</v>
      </c>
    </row>
    <row r="16" spans="1:111" s="12" customFormat="1" ht="25.95" customHeight="1" x14ac:dyDescent="0.2">
      <c r="A16" s="163"/>
      <c r="B16" s="164"/>
      <c r="C16" s="164"/>
      <c r="D16" s="164"/>
      <c r="E16" s="164"/>
      <c r="F16" s="165"/>
      <c r="G16" s="163"/>
      <c r="H16" s="164"/>
      <c r="I16" s="164"/>
      <c r="J16" s="164"/>
      <c r="K16" s="164"/>
      <c r="L16" s="164"/>
      <c r="M16" s="164"/>
      <c r="N16" s="164"/>
      <c r="O16" s="164"/>
      <c r="P16" s="164"/>
      <c r="Q16" s="164"/>
      <c r="R16" s="164"/>
      <c r="S16" s="164"/>
      <c r="T16" s="164"/>
      <c r="U16" s="164"/>
      <c r="V16" s="157"/>
      <c r="W16" s="158"/>
      <c r="X16" s="158"/>
      <c r="Y16" s="158"/>
      <c r="Z16" s="158"/>
      <c r="AA16" s="158"/>
      <c r="AB16" s="158"/>
      <c r="AC16" s="158"/>
      <c r="AD16" s="159"/>
      <c r="AE16" s="160"/>
      <c r="AF16" s="161"/>
      <c r="AG16" s="161"/>
      <c r="AH16" s="161"/>
      <c r="AI16" s="161"/>
      <c r="AJ16" s="162"/>
      <c r="AK16" s="22"/>
      <c r="AL16" s="153"/>
      <c r="AM16" s="153"/>
      <c r="AN16" s="153"/>
      <c r="AO16" s="153"/>
      <c r="AP16" s="153"/>
      <c r="AQ16" s="153"/>
      <c r="AR16" s="153"/>
      <c r="AS16" s="153"/>
      <c r="DD16" s="12" t="str">
        <f>IF($A16="",IF(OR($G16&lt;&gt;"",$V16&lt;&gt;"",$AE16&gt;0),"×","〇"),"〇")</f>
        <v>〇</v>
      </c>
      <c r="DE16" s="12" t="str">
        <f>IF($G16="",IF(OR($A16&lt;&gt;"",$V16&lt;&gt;"",$AE16&gt;0),"×","〇"),"〇")</f>
        <v>〇</v>
      </c>
      <c r="DF16" s="12" t="str">
        <f>IF($V16="",IF(OR($A16&lt;&gt;"",$G16&lt;&gt;"",$AE16&gt;0),"×","〇"),"〇")</f>
        <v>〇</v>
      </c>
      <c r="DG16" s="12" t="str">
        <f>IF($AE16&lt;1,IF(OR($A16&lt;&gt;"",$G16&lt;&gt;"",$V16&lt;&gt;""),"×","〇"),"〇")</f>
        <v>〇</v>
      </c>
    </row>
    <row r="17" spans="1:111" s="12" customFormat="1" ht="25.95" customHeight="1" x14ac:dyDescent="0.2">
      <c r="A17" s="163"/>
      <c r="B17" s="164"/>
      <c r="C17" s="164"/>
      <c r="D17" s="164"/>
      <c r="E17" s="164"/>
      <c r="F17" s="165"/>
      <c r="G17" s="163"/>
      <c r="H17" s="164"/>
      <c r="I17" s="164"/>
      <c r="J17" s="164"/>
      <c r="K17" s="164"/>
      <c r="L17" s="164"/>
      <c r="M17" s="164"/>
      <c r="N17" s="164"/>
      <c r="O17" s="164"/>
      <c r="P17" s="164"/>
      <c r="Q17" s="164"/>
      <c r="R17" s="164"/>
      <c r="S17" s="164"/>
      <c r="T17" s="164"/>
      <c r="U17" s="164"/>
      <c r="V17" s="157"/>
      <c r="W17" s="158"/>
      <c r="X17" s="158"/>
      <c r="Y17" s="158"/>
      <c r="Z17" s="158"/>
      <c r="AA17" s="158"/>
      <c r="AB17" s="158"/>
      <c r="AC17" s="158"/>
      <c r="AD17" s="159"/>
      <c r="AE17" s="160"/>
      <c r="AF17" s="161"/>
      <c r="AG17" s="161"/>
      <c r="AH17" s="161"/>
      <c r="AI17" s="161"/>
      <c r="AJ17" s="162"/>
      <c r="AK17" s="22"/>
      <c r="AL17" s="153"/>
      <c r="AM17" s="153"/>
      <c r="AN17" s="153"/>
      <c r="AO17" s="153"/>
      <c r="AP17" s="153"/>
      <c r="AQ17" s="153"/>
      <c r="AR17" s="153"/>
      <c r="AS17" s="153"/>
      <c r="DD17" s="12" t="str">
        <f>IF($A17="",IF(OR($G17&lt;&gt;"",$V17&lt;&gt;"",$AE17&gt;0),"×","〇"),"〇")</f>
        <v>〇</v>
      </c>
      <c r="DE17" s="12" t="str">
        <f>IF($G17="",IF(OR($A17&lt;&gt;"",$V17&lt;&gt;"",$AE17&gt;0),"×","〇"),"〇")</f>
        <v>〇</v>
      </c>
      <c r="DF17" s="12" t="str">
        <f>IF($V17="",IF(OR($A17&lt;&gt;"",$G17&lt;&gt;"",$AE17&gt;0),"×","〇"),"〇")</f>
        <v>〇</v>
      </c>
      <c r="DG17" s="12" t="str">
        <f>IF($AE17&lt;1,IF(OR($A17&lt;&gt;"",$G17&lt;&gt;"",$V17&lt;&gt;""),"×","〇"),"〇")</f>
        <v>〇</v>
      </c>
    </row>
    <row r="18" spans="1:111" s="12" customFormat="1" ht="25.95" customHeight="1" x14ac:dyDescent="0.2">
      <c r="A18" s="163"/>
      <c r="B18" s="164"/>
      <c r="C18" s="164"/>
      <c r="D18" s="164"/>
      <c r="E18" s="164"/>
      <c r="F18" s="165"/>
      <c r="G18" s="163"/>
      <c r="H18" s="164"/>
      <c r="I18" s="164"/>
      <c r="J18" s="164"/>
      <c r="K18" s="164"/>
      <c r="L18" s="164"/>
      <c r="M18" s="164"/>
      <c r="N18" s="164"/>
      <c r="O18" s="164"/>
      <c r="P18" s="164"/>
      <c r="Q18" s="164"/>
      <c r="R18" s="164"/>
      <c r="S18" s="164"/>
      <c r="T18" s="164"/>
      <c r="U18" s="164"/>
      <c r="V18" s="157"/>
      <c r="W18" s="158"/>
      <c r="X18" s="158"/>
      <c r="Y18" s="158"/>
      <c r="Z18" s="158"/>
      <c r="AA18" s="158"/>
      <c r="AB18" s="158"/>
      <c r="AC18" s="158"/>
      <c r="AD18" s="159"/>
      <c r="AE18" s="160"/>
      <c r="AF18" s="161"/>
      <c r="AG18" s="161"/>
      <c r="AH18" s="161"/>
      <c r="AI18" s="161"/>
      <c r="AJ18" s="162"/>
      <c r="AK18" s="22"/>
      <c r="AL18" s="153"/>
      <c r="AM18" s="153"/>
      <c r="AN18" s="153"/>
      <c r="AO18" s="153"/>
      <c r="AP18" s="153"/>
      <c r="AQ18" s="153"/>
      <c r="AR18" s="153"/>
      <c r="AS18" s="153"/>
      <c r="DD18" s="12" t="str">
        <f>IF($A18="",IF(OR($G18&lt;&gt;"",$V18&lt;&gt;"",$AE18&gt;0),"×","〇"),"〇")</f>
        <v>〇</v>
      </c>
      <c r="DE18" s="12" t="str">
        <f>IF($G18="",IF(OR($A18&lt;&gt;"",$V18&lt;&gt;"",$AE18&gt;0),"×","〇"),"〇")</f>
        <v>〇</v>
      </c>
      <c r="DF18" s="12" t="str">
        <f>IF($V18="",IF(OR($A18&lt;&gt;"",$G18&lt;&gt;"",$AE18&gt;0),"×","〇"),"〇")</f>
        <v>〇</v>
      </c>
      <c r="DG18" s="12" t="str">
        <f>IF($AE18&lt;1,IF(OR($A18&lt;&gt;"",$G18&lt;&gt;"",$V18&lt;&gt;""),"×","〇"),"〇")</f>
        <v>〇</v>
      </c>
    </row>
    <row r="19" spans="1:111" s="12" customFormat="1" ht="25.95" customHeight="1" x14ac:dyDescent="0.2">
      <c r="A19" s="163"/>
      <c r="B19" s="164"/>
      <c r="C19" s="164"/>
      <c r="D19" s="164"/>
      <c r="E19" s="164"/>
      <c r="F19" s="165"/>
      <c r="G19" s="163"/>
      <c r="H19" s="164"/>
      <c r="I19" s="164"/>
      <c r="J19" s="164"/>
      <c r="K19" s="164"/>
      <c r="L19" s="164"/>
      <c r="M19" s="164"/>
      <c r="N19" s="164"/>
      <c r="O19" s="164"/>
      <c r="P19" s="164"/>
      <c r="Q19" s="164"/>
      <c r="R19" s="164"/>
      <c r="S19" s="164"/>
      <c r="T19" s="164"/>
      <c r="U19" s="164"/>
      <c r="V19" s="157"/>
      <c r="W19" s="158"/>
      <c r="X19" s="158"/>
      <c r="Y19" s="158"/>
      <c r="Z19" s="158"/>
      <c r="AA19" s="158"/>
      <c r="AB19" s="158"/>
      <c r="AC19" s="158"/>
      <c r="AD19" s="159"/>
      <c r="AE19" s="160"/>
      <c r="AF19" s="161"/>
      <c r="AG19" s="161"/>
      <c r="AH19" s="161"/>
      <c r="AI19" s="161"/>
      <c r="AJ19" s="162"/>
      <c r="AK19" s="22"/>
      <c r="AL19" s="153"/>
      <c r="AM19" s="153"/>
      <c r="AN19" s="153"/>
      <c r="AO19" s="153"/>
      <c r="AP19" s="153"/>
      <c r="AQ19" s="153"/>
      <c r="AR19" s="153"/>
      <c r="AS19" s="153"/>
      <c r="DD19" s="12" t="str">
        <f>IF($A19="",IF(OR($G19&lt;&gt;"",$V19&lt;&gt;"",$AE19&gt;0),"×","〇"),"〇")</f>
        <v>〇</v>
      </c>
      <c r="DE19" s="12" t="str">
        <f>IF($G19="",IF(OR($A19&lt;&gt;"",$V19&lt;&gt;"",$AE19&gt;0),"×","〇"),"〇")</f>
        <v>〇</v>
      </c>
      <c r="DF19" s="12" t="str">
        <f>IF($V19="",IF(OR($A19&lt;&gt;"",$G19&lt;&gt;"",$AE19&gt;0),"×","〇"),"〇")</f>
        <v>〇</v>
      </c>
      <c r="DG19" s="12" t="str">
        <f>IF($AE19&lt;1,IF(OR($A19&lt;&gt;"",$G19&lt;&gt;"",$V19&lt;&gt;""),"×","〇"),"〇")</f>
        <v>〇</v>
      </c>
    </row>
    <row r="20" spans="1:111" s="12" customFormat="1" ht="25.95" customHeight="1" x14ac:dyDescent="0.2">
      <c r="A20" s="163"/>
      <c r="B20" s="164"/>
      <c r="C20" s="164"/>
      <c r="D20" s="164"/>
      <c r="E20" s="164"/>
      <c r="F20" s="165"/>
      <c r="G20" s="163"/>
      <c r="H20" s="164"/>
      <c r="I20" s="164"/>
      <c r="J20" s="164"/>
      <c r="K20" s="164"/>
      <c r="L20" s="164"/>
      <c r="M20" s="164"/>
      <c r="N20" s="164"/>
      <c r="O20" s="164"/>
      <c r="P20" s="164"/>
      <c r="Q20" s="164"/>
      <c r="R20" s="164"/>
      <c r="S20" s="164"/>
      <c r="T20" s="164"/>
      <c r="U20" s="164"/>
      <c r="V20" s="157"/>
      <c r="W20" s="158"/>
      <c r="X20" s="158"/>
      <c r="Y20" s="158"/>
      <c r="Z20" s="158"/>
      <c r="AA20" s="158"/>
      <c r="AB20" s="158"/>
      <c r="AC20" s="158"/>
      <c r="AD20" s="159"/>
      <c r="AE20" s="160"/>
      <c r="AF20" s="161"/>
      <c r="AG20" s="161"/>
      <c r="AH20" s="161"/>
      <c r="AI20" s="161"/>
      <c r="AJ20" s="162"/>
      <c r="AK20" s="22"/>
      <c r="AL20" s="153"/>
      <c r="AM20" s="153"/>
      <c r="AN20" s="153"/>
      <c r="AO20" s="153"/>
      <c r="AP20" s="153"/>
      <c r="AQ20" s="153"/>
      <c r="AR20" s="153"/>
      <c r="AS20" s="153"/>
      <c r="DD20" s="12" t="str">
        <f>IF($A20="",IF(OR($G20&lt;&gt;"",$V20&lt;&gt;"",$AE20&gt;0),"×","〇"),"〇")</f>
        <v>〇</v>
      </c>
      <c r="DE20" s="12" t="str">
        <f>IF($G20="",IF(OR($A20&lt;&gt;"",$V20&lt;&gt;"",$AE20&gt;0),"×","〇"),"〇")</f>
        <v>〇</v>
      </c>
      <c r="DF20" s="12" t="str">
        <f>IF($V20="",IF(OR($A20&lt;&gt;"",$G20&lt;&gt;"",$AE20&gt;0),"×","〇"),"〇")</f>
        <v>〇</v>
      </c>
      <c r="DG20" s="12" t="str">
        <f>IF($AE20&lt;1,IF(OR($A20&lt;&gt;"",$G20&lt;&gt;"",$V20&lt;&gt;""),"×","〇"),"〇")</f>
        <v>〇</v>
      </c>
    </row>
    <row r="21" spans="1:111" s="12" customFormat="1" ht="25.95" customHeight="1" x14ac:dyDescent="0.2">
      <c r="A21" s="163"/>
      <c r="B21" s="164"/>
      <c r="C21" s="164"/>
      <c r="D21" s="164"/>
      <c r="E21" s="164"/>
      <c r="F21" s="165"/>
      <c r="G21" s="163"/>
      <c r="H21" s="164"/>
      <c r="I21" s="164"/>
      <c r="J21" s="164"/>
      <c r="K21" s="164"/>
      <c r="L21" s="164"/>
      <c r="M21" s="164"/>
      <c r="N21" s="164"/>
      <c r="O21" s="164"/>
      <c r="P21" s="164"/>
      <c r="Q21" s="164"/>
      <c r="R21" s="164"/>
      <c r="S21" s="164"/>
      <c r="T21" s="164"/>
      <c r="U21" s="164"/>
      <c r="V21" s="157"/>
      <c r="W21" s="158"/>
      <c r="X21" s="158"/>
      <c r="Y21" s="158"/>
      <c r="Z21" s="158"/>
      <c r="AA21" s="158"/>
      <c r="AB21" s="158"/>
      <c r="AC21" s="158"/>
      <c r="AD21" s="159"/>
      <c r="AE21" s="160"/>
      <c r="AF21" s="161"/>
      <c r="AG21" s="161"/>
      <c r="AH21" s="161"/>
      <c r="AI21" s="161"/>
      <c r="AJ21" s="162"/>
      <c r="AK21" s="22"/>
      <c r="AL21" s="153"/>
      <c r="AM21" s="153"/>
      <c r="AN21" s="153"/>
      <c r="AO21" s="153"/>
      <c r="AP21" s="153"/>
      <c r="AQ21" s="153"/>
      <c r="AR21" s="153"/>
      <c r="AS21" s="153"/>
      <c r="DD21" s="12" t="str">
        <f>IF($A21="",IF(OR($G21&lt;&gt;"",$V21&lt;&gt;"",$AE21&gt;0),"×","〇"),"〇")</f>
        <v>〇</v>
      </c>
      <c r="DE21" s="12" t="str">
        <f>IF($G21="",IF(OR($A21&lt;&gt;"",$V21&lt;&gt;"",$AE21&gt;0),"×","〇"),"〇")</f>
        <v>〇</v>
      </c>
      <c r="DF21" s="12" t="str">
        <f>IF($V21="",IF(OR($A21&lt;&gt;"",$G21&lt;&gt;"",$AE21&gt;0),"×","〇"),"〇")</f>
        <v>〇</v>
      </c>
      <c r="DG21" s="12" t="str">
        <f>IF($AE21&lt;1,IF(OR($A21&lt;&gt;"",$G21&lt;&gt;"",$V21&lt;&gt;""),"×","〇"),"〇")</f>
        <v>〇</v>
      </c>
    </row>
    <row r="22" spans="1:111" s="12" customFormat="1" ht="25.95" customHeight="1" x14ac:dyDescent="0.2">
      <c r="A22" s="163"/>
      <c r="B22" s="164"/>
      <c r="C22" s="164"/>
      <c r="D22" s="164"/>
      <c r="E22" s="164"/>
      <c r="F22" s="165"/>
      <c r="G22" s="163"/>
      <c r="H22" s="164"/>
      <c r="I22" s="164"/>
      <c r="J22" s="164"/>
      <c r="K22" s="164"/>
      <c r="L22" s="164"/>
      <c r="M22" s="164"/>
      <c r="N22" s="164"/>
      <c r="O22" s="164"/>
      <c r="P22" s="164"/>
      <c r="Q22" s="164"/>
      <c r="R22" s="164"/>
      <c r="S22" s="164"/>
      <c r="T22" s="164"/>
      <c r="U22" s="164"/>
      <c r="V22" s="157"/>
      <c r="W22" s="158"/>
      <c r="X22" s="158"/>
      <c r="Y22" s="158"/>
      <c r="Z22" s="158"/>
      <c r="AA22" s="158"/>
      <c r="AB22" s="158"/>
      <c r="AC22" s="158"/>
      <c r="AD22" s="159"/>
      <c r="AE22" s="160"/>
      <c r="AF22" s="161"/>
      <c r="AG22" s="161"/>
      <c r="AH22" s="161"/>
      <c r="AI22" s="161"/>
      <c r="AJ22" s="162"/>
      <c r="AK22" s="22"/>
      <c r="AL22" s="153"/>
      <c r="AM22" s="153"/>
      <c r="AN22" s="153"/>
      <c r="AO22" s="153"/>
      <c r="AP22" s="153"/>
      <c r="AQ22" s="153"/>
      <c r="AR22" s="153"/>
      <c r="AS22" s="153"/>
      <c r="DD22" s="12" t="str">
        <f>IF($A22="",IF(OR($G22&lt;&gt;"",$V22&lt;&gt;"",$AE22&gt;0),"×","〇"),"〇")</f>
        <v>〇</v>
      </c>
      <c r="DE22" s="12" t="str">
        <f>IF($G22="",IF(OR($A22&lt;&gt;"",$V22&lt;&gt;"",$AE22&gt;0),"×","〇"),"〇")</f>
        <v>〇</v>
      </c>
      <c r="DF22" s="12" t="str">
        <f>IF($V22="",IF(OR($A22&lt;&gt;"",$G22&lt;&gt;"",$AE22&gt;0),"×","〇"),"〇")</f>
        <v>〇</v>
      </c>
      <c r="DG22" s="12" t="str">
        <f>IF($AE22&lt;1,IF(OR($A22&lt;&gt;"",$G22&lt;&gt;"",$V22&lt;&gt;""),"×","〇"),"〇")</f>
        <v>〇</v>
      </c>
    </row>
    <row r="23" spans="1:111" s="12" customFormat="1" ht="25.95" customHeight="1" x14ac:dyDescent="0.2">
      <c r="A23" s="163"/>
      <c r="B23" s="164"/>
      <c r="C23" s="164"/>
      <c r="D23" s="164"/>
      <c r="E23" s="164"/>
      <c r="F23" s="165"/>
      <c r="G23" s="163"/>
      <c r="H23" s="164"/>
      <c r="I23" s="164"/>
      <c r="J23" s="164"/>
      <c r="K23" s="164"/>
      <c r="L23" s="164"/>
      <c r="M23" s="164"/>
      <c r="N23" s="164"/>
      <c r="O23" s="164"/>
      <c r="P23" s="164"/>
      <c r="Q23" s="164"/>
      <c r="R23" s="164"/>
      <c r="S23" s="164"/>
      <c r="T23" s="164"/>
      <c r="U23" s="164"/>
      <c r="V23" s="157"/>
      <c r="W23" s="158"/>
      <c r="X23" s="158"/>
      <c r="Y23" s="158"/>
      <c r="Z23" s="158"/>
      <c r="AA23" s="158"/>
      <c r="AB23" s="158"/>
      <c r="AC23" s="158"/>
      <c r="AD23" s="159"/>
      <c r="AE23" s="160"/>
      <c r="AF23" s="161"/>
      <c r="AG23" s="161"/>
      <c r="AH23" s="161"/>
      <c r="AI23" s="161"/>
      <c r="AJ23" s="162"/>
      <c r="AK23" s="22"/>
      <c r="AL23" s="153"/>
      <c r="AM23" s="153"/>
      <c r="AN23" s="153"/>
      <c r="AO23" s="153"/>
      <c r="AP23" s="153"/>
      <c r="AQ23" s="153"/>
      <c r="AR23" s="153"/>
      <c r="AS23" s="153"/>
      <c r="DD23" s="12" t="str">
        <f>IF($A23="",IF(OR($G23&lt;&gt;"",$V23&lt;&gt;"",$AE23&gt;0),"×","〇"),"〇")</f>
        <v>〇</v>
      </c>
      <c r="DE23" s="12" t="str">
        <f>IF($G23="",IF(OR($A23&lt;&gt;"",$V23&lt;&gt;"",$AE23&gt;0),"×","〇"),"〇")</f>
        <v>〇</v>
      </c>
      <c r="DF23" s="12" t="str">
        <f>IF($V23="",IF(OR($A23&lt;&gt;"",$G23&lt;&gt;"",$AE23&gt;0),"×","〇"),"〇")</f>
        <v>〇</v>
      </c>
      <c r="DG23" s="12" t="str">
        <f>IF($AE23&lt;1,IF(OR($A23&lt;&gt;"",$G23&lt;&gt;"",$V23&lt;&gt;""),"×","〇"),"〇")</f>
        <v>〇</v>
      </c>
    </row>
    <row r="24" spans="1:111" s="12" customFormat="1" ht="25.95" customHeight="1" x14ac:dyDescent="0.2">
      <c r="A24" s="163"/>
      <c r="B24" s="164"/>
      <c r="C24" s="164"/>
      <c r="D24" s="164"/>
      <c r="E24" s="164"/>
      <c r="F24" s="165"/>
      <c r="G24" s="163"/>
      <c r="H24" s="164"/>
      <c r="I24" s="164"/>
      <c r="J24" s="164"/>
      <c r="K24" s="164"/>
      <c r="L24" s="164"/>
      <c r="M24" s="164"/>
      <c r="N24" s="164"/>
      <c r="O24" s="164"/>
      <c r="P24" s="164"/>
      <c r="Q24" s="164"/>
      <c r="R24" s="164"/>
      <c r="S24" s="164"/>
      <c r="T24" s="164"/>
      <c r="U24" s="164"/>
      <c r="V24" s="157"/>
      <c r="W24" s="158"/>
      <c r="X24" s="158"/>
      <c r="Y24" s="158"/>
      <c r="Z24" s="158"/>
      <c r="AA24" s="158"/>
      <c r="AB24" s="158"/>
      <c r="AC24" s="158"/>
      <c r="AD24" s="159"/>
      <c r="AE24" s="160"/>
      <c r="AF24" s="161"/>
      <c r="AG24" s="161"/>
      <c r="AH24" s="161"/>
      <c r="AI24" s="161"/>
      <c r="AJ24" s="162"/>
      <c r="AK24" s="22"/>
      <c r="AL24" s="153"/>
      <c r="AM24" s="153"/>
      <c r="AN24" s="153"/>
      <c r="AO24" s="153"/>
      <c r="AP24" s="153"/>
      <c r="AQ24" s="153"/>
      <c r="AR24" s="153"/>
      <c r="AS24" s="153"/>
      <c r="DD24" s="12" t="str">
        <f>IF($A24="",IF(OR($G24&lt;&gt;"",$V24&lt;&gt;"",$AE24&gt;0),"×","〇"),"〇")</f>
        <v>〇</v>
      </c>
      <c r="DE24" s="12" t="str">
        <f>IF($G24="",IF(OR($A24&lt;&gt;"",$V24&lt;&gt;"",$AE24&gt;0),"×","〇"),"〇")</f>
        <v>〇</v>
      </c>
      <c r="DF24" s="12" t="str">
        <f>IF($V24="",IF(OR($A24&lt;&gt;"",$G24&lt;&gt;"",$AE24&gt;0),"×","〇"),"〇")</f>
        <v>〇</v>
      </c>
      <c r="DG24" s="12" t="str">
        <f>IF($AE24&lt;1,IF(OR($A24&lt;&gt;"",$G24&lt;&gt;"",$V24&lt;&gt;""),"×","〇"),"〇")</f>
        <v>〇</v>
      </c>
    </row>
    <row r="25" spans="1:111" s="12" customFormat="1" ht="25.95" customHeight="1" x14ac:dyDescent="0.2">
      <c r="A25" s="163"/>
      <c r="B25" s="164"/>
      <c r="C25" s="164"/>
      <c r="D25" s="164"/>
      <c r="E25" s="164"/>
      <c r="F25" s="165"/>
      <c r="G25" s="163"/>
      <c r="H25" s="164"/>
      <c r="I25" s="164"/>
      <c r="J25" s="164"/>
      <c r="K25" s="164"/>
      <c r="L25" s="164"/>
      <c r="M25" s="164"/>
      <c r="N25" s="164"/>
      <c r="O25" s="164"/>
      <c r="P25" s="164"/>
      <c r="Q25" s="164"/>
      <c r="R25" s="164"/>
      <c r="S25" s="164"/>
      <c r="T25" s="164"/>
      <c r="U25" s="164"/>
      <c r="V25" s="157"/>
      <c r="W25" s="158"/>
      <c r="X25" s="158"/>
      <c r="Y25" s="158"/>
      <c r="Z25" s="158"/>
      <c r="AA25" s="158"/>
      <c r="AB25" s="158"/>
      <c r="AC25" s="158"/>
      <c r="AD25" s="159"/>
      <c r="AE25" s="160"/>
      <c r="AF25" s="161"/>
      <c r="AG25" s="161"/>
      <c r="AH25" s="161"/>
      <c r="AI25" s="161"/>
      <c r="AJ25" s="162"/>
      <c r="AK25" s="22"/>
      <c r="AL25" s="153"/>
      <c r="AM25" s="153"/>
      <c r="AN25" s="153"/>
      <c r="AO25" s="153"/>
      <c r="AP25" s="153"/>
      <c r="AQ25" s="153"/>
      <c r="AR25" s="153"/>
      <c r="AS25" s="153"/>
      <c r="DD25" s="12" t="str">
        <f>IF($A25="",IF(OR($G25&lt;&gt;"",$V25&lt;&gt;"",$AE25&gt;0),"×","〇"),"〇")</f>
        <v>〇</v>
      </c>
      <c r="DE25" s="12" t="str">
        <f>IF($G25="",IF(OR($A25&lt;&gt;"",$V25&lt;&gt;"",$AE25&gt;0),"×","〇"),"〇")</f>
        <v>〇</v>
      </c>
      <c r="DF25" s="12" t="str">
        <f>IF($V25="",IF(OR($A25&lt;&gt;"",$G25&lt;&gt;"",$AE25&gt;0),"×","〇"),"〇")</f>
        <v>〇</v>
      </c>
      <c r="DG25" s="12" t="str">
        <f>IF($AE25&lt;1,IF(OR($A25&lt;&gt;"",$G25&lt;&gt;"",$V25&lt;&gt;""),"×","〇"),"〇")</f>
        <v>〇</v>
      </c>
    </row>
    <row r="26" spans="1:111" s="12" customFormat="1" ht="25.95" customHeight="1" x14ac:dyDescent="0.2">
      <c r="A26" s="163"/>
      <c r="B26" s="164"/>
      <c r="C26" s="164"/>
      <c r="D26" s="164"/>
      <c r="E26" s="164"/>
      <c r="F26" s="165"/>
      <c r="G26" s="163"/>
      <c r="H26" s="164"/>
      <c r="I26" s="164"/>
      <c r="J26" s="164"/>
      <c r="K26" s="164"/>
      <c r="L26" s="164"/>
      <c r="M26" s="164"/>
      <c r="N26" s="164"/>
      <c r="O26" s="164"/>
      <c r="P26" s="164"/>
      <c r="Q26" s="164"/>
      <c r="R26" s="164"/>
      <c r="S26" s="164"/>
      <c r="T26" s="164"/>
      <c r="U26" s="164"/>
      <c r="V26" s="157"/>
      <c r="W26" s="158"/>
      <c r="X26" s="158"/>
      <c r="Y26" s="158"/>
      <c r="Z26" s="158"/>
      <c r="AA26" s="158"/>
      <c r="AB26" s="158"/>
      <c r="AC26" s="158"/>
      <c r="AD26" s="159"/>
      <c r="AE26" s="160"/>
      <c r="AF26" s="161"/>
      <c r="AG26" s="161"/>
      <c r="AH26" s="161"/>
      <c r="AI26" s="161"/>
      <c r="AJ26" s="162"/>
      <c r="AK26" s="22"/>
      <c r="AL26" s="153"/>
      <c r="AM26" s="153"/>
      <c r="AN26" s="153"/>
      <c r="AO26" s="153"/>
      <c r="AP26" s="153"/>
      <c r="AQ26" s="153"/>
      <c r="AR26" s="153"/>
      <c r="AS26" s="153"/>
      <c r="DD26" s="12" t="str">
        <f>IF($A26="",IF(OR($G26&lt;&gt;"",$V26&lt;&gt;"",$AE26&gt;0),"×","〇"),"〇")</f>
        <v>〇</v>
      </c>
      <c r="DE26" s="12" t="str">
        <f>IF($G26="",IF(OR($A26&lt;&gt;"",$V26&lt;&gt;"",$AE26&gt;0),"×","〇"),"〇")</f>
        <v>〇</v>
      </c>
      <c r="DF26" s="12" t="str">
        <f>IF($V26="",IF(OR($A26&lt;&gt;"",$G26&lt;&gt;"",$AE26&gt;0),"×","〇"),"〇")</f>
        <v>〇</v>
      </c>
      <c r="DG26" s="12" t="str">
        <f>IF($AE26&lt;1,IF(OR($A26&lt;&gt;"",$G26&lt;&gt;"",$V26&lt;&gt;""),"×","〇"),"〇")</f>
        <v>〇</v>
      </c>
    </row>
    <row r="27" spans="1:111" s="12" customFormat="1" ht="25.95" customHeight="1" x14ac:dyDescent="0.2">
      <c r="A27" s="163"/>
      <c r="B27" s="164"/>
      <c r="C27" s="164"/>
      <c r="D27" s="164"/>
      <c r="E27" s="164"/>
      <c r="F27" s="165"/>
      <c r="G27" s="163"/>
      <c r="H27" s="164"/>
      <c r="I27" s="164"/>
      <c r="J27" s="164"/>
      <c r="K27" s="164"/>
      <c r="L27" s="164"/>
      <c r="M27" s="164"/>
      <c r="N27" s="164"/>
      <c r="O27" s="164"/>
      <c r="P27" s="164"/>
      <c r="Q27" s="164"/>
      <c r="R27" s="164"/>
      <c r="S27" s="164"/>
      <c r="T27" s="164"/>
      <c r="U27" s="164"/>
      <c r="V27" s="157"/>
      <c r="W27" s="158"/>
      <c r="X27" s="158"/>
      <c r="Y27" s="158"/>
      <c r="Z27" s="158"/>
      <c r="AA27" s="158"/>
      <c r="AB27" s="158"/>
      <c r="AC27" s="158"/>
      <c r="AD27" s="159"/>
      <c r="AE27" s="160"/>
      <c r="AF27" s="161"/>
      <c r="AG27" s="161"/>
      <c r="AH27" s="161"/>
      <c r="AI27" s="161"/>
      <c r="AJ27" s="162"/>
      <c r="AK27" s="22"/>
      <c r="AL27" s="153"/>
      <c r="AM27" s="153"/>
      <c r="AN27" s="153"/>
      <c r="AO27" s="153"/>
      <c r="AP27" s="153"/>
      <c r="AQ27" s="153"/>
      <c r="AR27" s="153"/>
      <c r="AS27" s="153"/>
      <c r="DD27" s="12" t="str">
        <f>IF($A27="",IF(OR($G27&lt;&gt;"",$V27&lt;&gt;"",$AE27&gt;0),"×","〇"),"〇")</f>
        <v>〇</v>
      </c>
      <c r="DE27" s="12" t="str">
        <f>IF($G27="",IF(OR($A27&lt;&gt;"",$V27&lt;&gt;"",$AE27&gt;0),"×","〇"),"〇")</f>
        <v>〇</v>
      </c>
      <c r="DF27" s="12" t="str">
        <f>IF($V27="",IF(OR($A27&lt;&gt;"",$G27&lt;&gt;"",$AE27&gt;0),"×","〇"),"〇")</f>
        <v>〇</v>
      </c>
      <c r="DG27" s="12" t="str">
        <f>IF($AE27&lt;1,IF(OR($A27&lt;&gt;"",$G27&lt;&gt;"",$V27&lt;&gt;""),"×","〇"),"〇")</f>
        <v>〇</v>
      </c>
    </row>
    <row r="28" spans="1:111" s="12" customFormat="1" ht="25.95" customHeight="1" x14ac:dyDescent="0.2">
      <c r="A28" s="163"/>
      <c r="B28" s="164"/>
      <c r="C28" s="164"/>
      <c r="D28" s="164"/>
      <c r="E28" s="164"/>
      <c r="F28" s="165"/>
      <c r="G28" s="163"/>
      <c r="H28" s="164"/>
      <c r="I28" s="164"/>
      <c r="J28" s="164"/>
      <c r="K28" s="164"/>
      <c r="L28" s="164"/>
      <c r="M28" s="164"/>
      <c r="N28" s="164"/>
      <c r="O28" s="164"/>
      <c r="P28" s="164"/>
      <c r="Q28" s="164"/>
      <c r="R28" s="164"/>
      <c r="S28" s="164"/>
      <c r="T28" s="164"/>
      <c r="U28" s="164"/>
      <c r="V28" s="157"/>
      <c r="W28" s="158"/>
      <c r="X28" s="158"/>
      <c r="Y28" s="158"/>
      <c r="Z28" s="158"/>
      <c r="AA28" s="158"/>
      <c r="AB28" s="158"/>
      <c r="AC28" s="158"/>
      <c r="AD28" s="159"/>
      <c r="AE28" s="160"/>
      <c r="AF28" s="161"/>
      <c r="AG28" s="161"/>
      <c r="AH28" s="161"/>
      <c r="AI28" s="161"/>
      <c r="AJ28" s="162"/>
      <c r="AK28" s="22"/>
      <c r="AL28" s="153"/>
      <c r="AM28" s="153"/>
      <c r="AN28" s="153"/>
      <c r="AO28" s="153"/>
      <c r="AP28" s="153"/>
      <c r="AQ28" s="153"/>
      <c r="AR28" s="153"/>
      <c r="AS28" s="153"/>
      <c r="DD28" s="12" t="str">
        <f>IF($A28="",IF(OR($G28&lt;&gt;"",$V28&lt;&gt;"",$AE28&gt;0),"×","〇"),"〇")</f>
        <v>〇</v>
      </c>
      <c r="DE28" s="12" t="str">
        <f>IF($G28="",IF(OR($A28&lt;&gt;"",$V28&lt;&gt;"",$AE28&gt;0),"×","〇"),"〇")</f>
        <v>〇</v>
      </c>
      <c r="DF28" s="12" t="str">
        <f>IF($V28="",IF(OR($A28&lt;&gt;"",$G28&lt;&gt;"",$AE28&gt;0),"×","〇"),"〇")</f>
        <v>〇</v>
      </c>
      <c r="DG28" s="12" t="str">
        <f>IF($AE28&lt;1,IF(OR($A28&lt;&gt;"",$G28&lt;&gt;"",$V28&lt;&gt;""),"×","〇"),"〇")</f>
        <v>〇</v>
      </c>
    </row>
    <row r="29" spans="1:111" s="12" customFormat="1" ht="25.95" customHeight="1" x14ac:dyDescent="0.2">
      <c r="A29" s="163"/>
      <c r="B29" s="164"/>
      <c r="C29" s="164"/>
      <c r="D29" s="164"/>
      <c r="E29" s="164"/>
      <c r="F29" s="165"/>
      <c r="G29" s="163"/>
      <c r="H29" s="164"/>
      <c r="I29" s="164"/>
      <c r="J29" s="164"/>
      <c r="K29" s="164"/>
      <c r="L29" s="164"/>
      <c r="M29" s="164"/>
      <c r="N29" s="164"/>
      <c r="O29" s="164"/>
      <c r="P29" s="164"/>
      <c r="Q29" s="164"/>
      <c r="R29" s="164"/>
      <c r="S29" s="164"/>
      <c r="T29" s="164"/>
      <c r="U29" s="164"/>
      <c r="V29" s="157"/>
      <c r="W29" s="158"/>
      <c r="X29" s="158"/>
      <c r="Y29" s="158"/>
      <c r="Z29" s="158"/>
      <c r="AA29" s="158"/>
      <c r="AB29" s="158"/>
      <c r="AC29" s="158"/>
      <c r="AD29" s="159"/>
      <c r="AE29" s="160"/>
      <c r="AF29" s="161"/>
      <c r="AG29" s="161"/>
      <c r="AH29" s="161"/>
      <c r="AI29" s="161"/>
      <c r="AJ29" s="162"/>
      <c r="AK29" s="22"/>
      <c r="AL29" s="153"/>
      <c r="AM29" s="153"/>
      <c r="AN29" s="153"/>
      <c r="AO29" s="153"/>
      <c r="AP29" s="153"/>
      <c r="AQ29" s="153"/>
      <c r="AR29" s="153"/>
      <c r="AS29" s="153"/>
      <c r="DD29" s="12" t="str">
        <f>IF($A29="",IF(OR($G29&lt;&gt;"",$V29&lt;&gt;"",$AE29&gt;0),"×","〇"),"〇")</f>
        <v>〇</v>
      </c>
      <c r="DE29" s="12" t="str">
        <f>IF($G29="",IF(OR($A29&lt;&gt;"",$V29&lt;&gt;"",$AE29&gt;0),"×","〇"),"〇")</f>
        <v>〇</v>
      </c>
      <c r="DF29" s="12" t="str">
        <f>IF($V29="",IF(OR($A29&lt;&gt;"",$G29&lt;&gt;"",$AE29&gt;0),"×","〇"),"〇")</f>
        <v>〇</v>
      </c>
      <c r="DG29" s="12" t="str">
        <f>IF($AE29&lt;1,IF(OR($A29&lt;&gt;"",$G29&lt;&gt;"",$V29&lt;&gt;""),"×","〇"),"〇")</f>
        <v>〇</v>
      </c>
    </row>
    <row r="30" spans="1:111" s="12" customFormat="1" ht="25.95" customHeight="1" x14ac:dyDescent="0.2">
      <c r="A30" s="163"/>
      <c r="B30" s="164"/>
      <c r="C30" s="164"/>
      <c r="D30" s="164"/>
      <c r="E30" s="164"/>
      <c r="F30" s="165"/>
      <c r="G30" s="163"/>
      <c r="H30" s="164"/>
      <c r="I30" s="164"/>
      <c r="J30" s="164"/>
      <c r="K30" s="164"/>
      <c r="L30" s="164"/>
      <c r="M30" s="164"/>
      <c r="N30" s="164"/>
      <c r="O30" s="164"/>
      <c r="P30" s="164"/>
      <c r="Q30" s="164"/>
      <c r="R30" s="164"/>
      <c r="S30" s="164"/>
      <c r="T30" s="164"/>
      <c r="U30" s="164"/>
      <c r="V30" s="157"/>
      <c r="W30" s="158"/>
      <c r="X30" s="158"/>
      <c r="Y30" s="158"/>
      <c r="Z30" s="158"/>
      <c r="AA30" s="158"/>
      <c r="AB30" s="158"/>
      <c r="AC30" s="158"/>
      <c r="AD30" s="159"/>
      <c r="AE30" s="160"/>
      <c r="AF30" s="161"/>
      <c r="AG30" s="161"/>
      <c r="AH30" s="161"/>
      <c r="AI30" s="161"/>
      <c r="AJ30" s="162"/>
      <c r="AK30" s="22"/>
      <c r="AL30" s="153"/>
      <c r="AM30" s="153"/>
      <c r="AN30" s="153"/>
      <c r="AO30" s="153"/>
      <c r="AP30" s="153"/>
      <c r="AQ30" s="153"/>
      <c r="AR30" s="153"/>
      <c r="AS30" s="153"/>
      <c r="DD30" s="12" t="str">
        <f>IF($A30="",IF(OR($G30&lt;&gt;"",$V30&lt;&gt;"",$AE30&gt;0),"×","〇"),"〇")</f>
        <v>〇</v>
      </c>
      <c r="DE30" s="12" t="str">
        <f>IF($G30="",IF(OR($A30&lt;&gt;"",$V30&lt;&gt;"",$AE30&gt;0),"×","〇"),"〇")</f>
        <v>〇</v>
      </c>
      <c r="DF30" s="12" t="str">
        <f>IF($V30="",IF(OR($A30&lt;&gt;"",$G30&lt;&gt;"",$AE30&gt;0),"×","〇"),"〇")</f>
        <v>〇</v>
      </c>
      <c r="DG30" s="12" t="str">
        <f>IF($AE30&lt;1,IF(OR($A30&lt;&gt;"",$G30&lt;&gt;"",$V30&lt;&gt;""),"×","〇"),"〇")</f>
        <v>〇</v>
      </c>
    </row>
    <row r="31" spans="1:111" s="12" customFormat="1" ht="25.95" customHeight="1" x14ac:dyDescent="0.2">
      <c r="A31" s="163"/>
      <c r="B31" s="164"/>
      <c r="C31" s="164"/>
      <c r="D31" s="164"/>
      <c r="E31" s="164"/>
      <c r="F31" s="165"/>
      <c r="G31" s="163"/>
      <c r="H31" s="164"/>
      <c r="I31" s="164"/>
      <c r="J31" s="164"/>
      <c r="K31" s="164"/>
      <c r="L31" s="164"/>
      <c r="M31" s="164"/>
      <c r="N31" s="164"/>
      <c r="O31" s="164"/>
      <c r="P31" s="164"/>
      <c r="Q31" s="164"/>
      <c r="R31" s="164"/>
      <c r="S31" s="164"/>
      <c r="T31" s="164"/>
      <c r="U31" s="164"/>
      <c r="V31" s="157"/>
      <c r="W31" s="158"/>
      <c r="X31" s="158"/>
      <c r="Y31" s="158"/>
      <c r="Z31" s="158"/>
      <c r="AA31" s="158"/>
      <c r="AB31" s="158"/>
      <c r="AC31" s="158"/>
      <c r="AD31" s="159"/>
      <c r="AE31" s="160"/>
      <c r="AF31" s="161"/>
      <c r="AG31" s="161"/>
      <c r="AH31" s="161"/>
      <c r="AI31" s="161"/>
      <c r="AJ31" s="162"/>
      <c r="AK31" s="22"/>
      <c r="AL31" s="153"/>
      <c r="AM31" s="153"/>
      <c r="AN31" s="153"/>
      <c r="AO31" s="153"/>
      <c r="AP31" s="153"/>
      <c r="AQ31" s="153"/>
      <c r="AR31" s="153"/>
      <c r="AS31" s="153"/>
      <c r="DD31" s="12" t="str">
        <f>IF($A31="",IF(OR($G31&lt;&gt;"",$V31&lt;&gt;"",$AE31&gt;0),"×","〇"),"〇")</f>
        <v>〇</v>
      </c>
      <c r="DE31" s="12" t="str">
        <f>IF($G31="",IF(OR($A31&lt;&gt;"",$V31&lt;&gt;"",$AE31&gt;0),"×","〇"),"〇")</f>
        <v>〇</v>
      </c>
      <c r="DF31" s="12" t="str">
        <f>IF($V31="",IF(OR($A31&lt;&gt;"",$G31&lt;&gt;"",$AE31&gt;0),"×","〇"),"〇")</f>
        <v>〇</v>
      </c>
      <c r="DG31" s="12" t="str">
        <f>IF($AE31&lt;1,IF(OR($A31&lt;&gt;"",$G31&lt;&gt;"",$V31&lt;&gt;""),"×","〇"),"〇")</f>
        <v>〇</v>
      </c>
    </row>
    <row r="32" spans="1:111" s="12" customFormat="1" ht="25.95" customHeight="1" x14ac:dyDescent="0.2">
      <c r="A32" s="163"/>
      <c r="B32" s="164"/>
      <c r="C32" s="164"/>
      <c r="D32" s="164"/>
      <c r="E32" s="164"/>
      <c r="F32" s="165"/>
      <c r="G32" s="163"/>
      <c r="H32" s="164"/>
      <c r="I32" s="164"/>
      <c r="J32" s="164"/>
      <c r="K32" s="164"/>
      <c r="L32" s="164"/>
      <c r="M32" s="164"/>
      <c r="N32" s="164"/>
      <c r="O32" s="164"/>
      <c r="P32" s="164"/>
      <c r="Q32" s="164"/>
      <c r="R32" s="164"/>
      <c r="S32" s="164"/>
      <c r="T32" s="164"/>
      <c r="U32" s="164"/>
      <c r="V32" s="157"/>
      <c r="W32" s="158"/>
      <c r="X32" s="158"/>
      <c r="Y32" s="158"/>
      <c r="Z32" s="158"/>
      <c r="AA32" s="158"/>
      <c r="AB32" s="158"/>
      <c r="AC32" s="158"/>
      <c r="AD32" s="159"/>
      <c r="AE32" s="160"/>
      <c r="AF32" s="161"/>
      <c r="AG32" s="161"/>
      <c r="AH32" s="161"/>
      <c r="AI32" s="161"/>
      <c r="AJ32" s="162"/>
      <c r="AK32" s="22"/>
      <c r="AL32" s="153"/>
      <c r="AM32" s="153"/>
      <c r="AN32" s="153"/>
      <c r="AO32" s="153"/>
      <c r="AP32" s="153"/>
      <c r="AQ32" s="153"/>
      <c r="AR32" s="153"/>
      <c r="AS32" s="153"/>
      <c r="DD32" s="12" t="str">
        <f>IF($A32="",IF(OR($G32&lt;&gt;"",$V32&lt;&gt;"",$AE32&gt;0),"×","〇"),"〇")</f>
        <v>〇</v>
      </c>
      <c r="DE32" s="12" t="str">
        <f>IF($G32="",IF(OR($A32&lt;&gt;"",$V32&lt;&gt;"",$AE32&gt;0),"×","〇"),"〇")</f>
        <v>〇</v>
      </c>
      <c r="DF32" s="12" t="str">
        <f>IF($V32="",IF(OR($A32&lt;&gt;"",$G32&lt;&gt;"",$AE32&gt;0),"×","〇"),"〇")</f>
        <v>〇</v>
      </c>
      <c r="DG32" s="12" t="str">
        <f>IF($AE32&lt;1,IF(OR($A32&lt;&gt;"",$G32&lt;&gt;"",$V32&lt;&gt;""),"×","〇"),"〇")</f>
        <v>〇</v>
      </c>
    </row>
    <row r="33" spans="1:111" s="12" customFormat="1" ht="25.95" customHeight="1" x14ac:dyDescent="0.2">
      <c r="A33" s="163"/>
      <c r="B33" s="164"/>
      <c r="C33" s="164"/>
      <c r="D33" s="164"/>
      <c r="E33" s="164"/>
      <c r="F33" s="165"/>
      <c r="G33" s="163"/>
      <c r="H33" s="164"/>
      <c r="I33" s="164"/>
      <c r="J33" s="164"/>
      <c r="K33" s="164"/>
      <c r="L33" s="164"/>
      <c r="M33" s="164"/>
      <c r="N33" s="164"/>
      <c r="O33" s="164"/>
      <c r="P33" s="164"/>
      <c r="Q33" s="164"/>
      <c r="R33" s="164"/>
      <c r="S33" s="164"/>
      <c r="T33" s="164"/>
      <c r="U33" s="164"/>
      <c r="V33" s="157"/>
      <c r="W33" s="158"/>
      <c r="X33" s="158"/>
      <c r="Y33" s="158"/>
      <c r="Z33" s="158"/>
      <c r="AA33" s="158"/>
      <c r="AB33" s="158"/>
      <c r="AC33" s="158"/>
      <c r="AD33" s="159"/>
      <c r="AE33" s="160"/>
      <c r="AF33" s="161"/>
      <c r="AG33" s="161"/>
      <c r="AH33" s="161"/>
      <c r="AI33" s="161"/>
      <c r="AJ33" s="162"/>
      <c r="AK33" s="22"/>
      <c r="AL33" s="153"/>
      <c r="AM33" s="153"/>
      <c r="AN33" s="153"/>
      <c r="AO33" s="153"/>
      <c r="AP33" s="153"/>
      <c r="AQ33" s="153"/>
      <c r="AR33" s="153"/>
      <c r="AS33" s="153"/>
      <c r="DD33" s="12" t="str">
        <f>IF($A33="",IF(OR($G33&lt;&gt;"",$V33&lt;&gt;"",$AE33&gt;0),"×","〇"),"〇")</f>
        <v>〇</v>
      </c>
      <c r="DE33" s="12" t="str">
        <f>IF($G33="",IF(OR($A33&lt;&gt;"",$V33&lt;&gt;"",$AE33&gt;0),"×","〇"),"〇")</f>
        <v>〇</v>
      </c>
      <c r="DF33" s="12" t="str">
        <f>IF($V33="",IF(OR($A33&lt;&gt;"",$G33&lt;&gt;"",$AE33&gt;0),"×","〇"),"〇")</f>
        <v>〇</v>
      </c>
      <c r="DG33" s="12" t="str">
        <f>IF($AE33&lt;1,IF(OR($A33&lt;&gt;"",$G33&lt;&gt;"",$V33&lt;&gt;""),"×","〇"),"〇")</f>
        <v>〇</v>
      </c>
    </row>
    <row r="34" spans="1:111" s="12" customFormat="1" ht="25.95" customHeight="1" x14ac:dyDescent="0.2">
      <c r="A34" s="163"/>
      <c r="B34" s="164"/>
      <c r="C34" s="164"/>
      <c r="D34" s="164"/>
      <c r="E34" s="164"/>
      <c r="F34" s="165"/>
      <c r="G34" s="163"/>
      <c r="H34" s="164"/>
      <c r="I34" s="164"/>
      <c r="J34" s="164"/>
      <c r="K34" s="164"/>
      <c r="L34" s="164"/>
      <c r="M34" s="164"/>
      <c r="N34" s="164"/>
      <c r="O34" s="164"/>
      <c r="P34" s="164"/>
      <c r="Q34" s="164"/>
      <c r="R34" s="164"/>
      <c r="S34" s="164"/>
      <c r="T34" s="164"/>
      <c r="U34" s="164"/>
      <c r="V34" s="157"/>
      <c r="W34" s="158"/>
      <c r="X34" s="158"/>
      <c r="Y34" s="158"/>
      <c r="Z34" s="158"/>
      <c r="AA34" s="158"/>
      <c r="AB34" s="158"/>
      <c r="AC34" s="158"/>
      <c r="AD34" s="159"/>
      <c r="AE34" s="160"/>
      <c r="AF34" s="161"/>
      <c r="AG34" s="161"/>
      <c r="AH34" s="161"/>
      <c r="AI34" s="161"/>
      <c r="AJ34" s="162"/>
      <c r="AK34" s="22"/>
      <c r="AL34" s="153"/>
      <c r="AM34" s="153"/>
      <c r="AN34" s="153"/>
      <c r="AO34" s="153"/>
      <c r="AP34" s="153"/>
      <c r="AQ34" s="153"/>
      <c r="AR34" s="153"/>
      <c r="AS34" s="153"/>
      <c r="DD34" s="12" t="str">
        <f>IF($A34="",IF(OR($G34&lt;&gt;"",$V34&lt;&gt;"",$AE34&gt;0),"×","〇"),"〇")</f>
        <v>〇</v>
      </c>
      <c r="DE34" s="12" t="str">
        <f>IF($G34="",IF(OR($A34&lt;&gt;"",$V34&lt;&gt;"",$AE34&gt;0),"×","〇"),"〇")</f>
        <v>〇</v>
      </c>
      <c r="DF34" s="12" t="str">
        <f>IF($V34="",IF(OR($A34&lt;&gt;"",$G34&lt;&gt;"",$AE34&gt;0),"×","〇"),"〇")</f>
        <v>〇</v>
      </c>
      <c r="DG34" s="12" t="str">
        <f>IF($AE34&lt;1,IF(OR($A34&lt;&gt;"",$G34&lt;&gt;"",$V34&lt;&gt;""),"×","〇"),"〇")</f>
        <v>〇</v>
      </c>
    </row>
    <row r="35" spans="1:111" s="12" customFormat="1" ht="25.95" customHeight="1" x14ac:dyDescent="0.2">
      <c r="A35" s="163"/>
      <c r="B35" s="164"/>
      <c r="C35" s="164"/>
      <c r="D35" s="164"/>
      <c r="E35" s="164"/>
      <c r="F35" s="165"/>
      <c r="G35" s="163"/>
      <c r="H35" s="164"/>
      <c r="I35" s="164"/>
      <c r="J35" s="164"/>
      <c r="K35" s="164"/>
      <c r="L35" s="164"/>
      <c r="M35" s="164"/>
      <c r="N35" s="164"/>
      <c r="O35" s="164"/>
      <c r="P35" s="164"/>
      <c r="Q35" s="164"/>
      <c r="R35" s="164"/>
      <c r="S35" s="164"/>
      <c r="T35" s="164"/>
      <c r="U35" s="164"/>
      <c r="V35" s="157"/>
      <c r="W35" s="158"/>
      <c r="X35" s="158"/>
      <c r="Y35" s="158"/>
      <c r="Z35" s="158"/>
      <c r="AA35" s="158"/>
      <c r="AB35" s="158"/>
      <c r="AC35" s="158"/>
      <c r="AD35" s="159"/>
      <c r="AE35" s="160"/>
      <c r="AF35" s="161"/>
      <c r="AG35" s="161"/>
      <c r="AH35" s="161"/>
      <c r="AI35" s="161"/>
      <c r="AJ35" s="162"/>
      <c r="AK35" s="22"/>
      <c r="AL35" s="153"/>
      <c r="AM35" s="153"/>
      <c r="AN35" s="153"/>
      <c r="AO35" s="153"/>
      <c r="AP35" s="153"/>
      <c r="AQ35" s="153"/>
      <c r="AR35" s="153"/>
      <c r="AS35" s="153"/>
      <c r="DD35" s="12" t="str">
        <f>IF($A35="",IF(OR($G35&lt;&gt;"",$V35&lt;&gt;"",$AE35&gt;0),"×","〇"),"〇")</f>
        <v>〇</v>
      </c>
      <c r="DE35" s="12" t="str">
        <f>IF($G35="",IF(OR($A35&lt;&gt;"",$V35&lt;&gt;"",$AE35&gt;0),"×","〇"),"〇")</f>
        <v>〇</v>
      </c>
      <c r="DF35" s="12" t="str">
        <f>IF($V35="",IF(OR($A35&lt;&gt;"",$G35&lt;&gt;"",$AE35&gt;0),"×","〇"),"〇")</f>
        <v>〇</v>
      </c>
      <c r="DG35" s="12" t="str">
        <f>IF($AE35&lt;1,IF(OR($A35&lt;&gt;"",$G35&lt;&gt;"",$V35&lt;&gt;""),"×","〇"),"〇")</f>
        <v>〇</v>
      </c>
    </row>
    <row r="36" spans="1:111" s="12" customFormat="1" ht="25.95" customHeight="1" x14ac:dyDescent="0.2">
      <c r="A36" s="163"/>
      <c r="B36" s="164"/>
      <c r="C36" s="164"/>
      <c r="D36" s="164"/>
      <c r="E36" s="164"/>
      <c r="F36" s="165"/>
      <c r="G36" s="163"/>
      <c r="H36" s="164"/>
      <c r="I36" s="164"/>
      <c r="J36" s="164"/>
      <c r="K36" s="164"/>
      <c r="L36" s="164"/>
      <c r="M36" s="164"/>
      <c r="N36" s="164"/>
      <c r="O36" s="164"/>
      <c r="P36" s="164"/>
      <c r="Q36" s="164"/>
      <c r="R36" s="164"/>
      <c r="S36" s="164"/>
      <c r="T36" s="164"/>
      <c r="U36" s="164"/>
      <c r="V36" s="157"/>
      <c r="W36" s="158"/>
      <c r="X36" s="158"/>
      <c r="Y36" s="158"/>
      <c r="Z36" s="158"/>
      <c r="AA36" s="158"/>
      <c r="AB36" s="158"/>
      <c r="AC36" s="158"/>
      <c r="AD36" s="159"/>
      <c r="AE36" s="160"/>
      <c r="AF36" s="161"/>
      <c r="AG36" s="161"/>
      <c r="AH36" s="161"/>
      <c r="AI36" s="161"/>
      <c r="AJ36" s="162"/>
      <c r="AK36" s="22"/>
      <c r="AL36" s="153"/>
      <c r="AM36" s="153"/>
      <c r="AN36" s="153"/>
      <c r="AO36" s="153"/>
      <c r="AP36" s="153"/>
      <c r="AQ36" s="153"/>
      <c r="AR36" s="153"/>
      <c r="AS36" s="153"/>
      <c r="DD36" s="12" t="str">
        <f>IF($A36="",IF(OR($G36&lt;&gt;"",$V36&lt;&gt;"",$AE36&gt;0),"×","〇"),"〇")</f>
        <v>〇</v>
      </c>
      <c r="DE36" s="12" t="str">
        <f>IF($G36="",IF(OR($A36&lt;&gt;"",$V36&lt;&gt;"",$AE36&gt;0),"×","〇"),"〇")</f>
        <v>〇</v>
      </c>
      <c r="DF36" s="12" t="str">
        <f>IF($V36="",IF(OR($A36&lt;&gt;"",$G36&lt;&gt;"",$AE36&gt;0),"×","〇"),"〇")</f>
        <v>〇</v>
      </c>
      <c r="DG36" s="12" t="str">
        <f>IF($AE36&lt;1,IF(OR($A36&lt;&gt;"",$G36&lt;&gt;"",$V36&lt;&gt;""),"×","〇"),"〇")</f>
        <v>〇</v>
      </c>
    </row>
    <row r="37" spans="1:111" s="12" customFormat="1" ht="25.95" customHeight="1" x14ac:dyDescent="0.2">
      <c r="A37" s="163"/>
      <c r="B37" s="164"/>
      <c r="C37" s="164"/>
      <c r="D37" s="164"/>
      <c r="E37" s="164"/>
      <c r="F37" s="165"/>
      <c r="G37" s="163"/>
      <c r="H37" s="164"/>
      <c r="I37" s="164"/>
      <c r="J37" s="164"/>
      <c r="K37" s="164"/>
      <c r="L37" s="164"/>
      <c r="M37" s="164"/>
      <c r="N37" s="164"/>
      <c r="O37" s="164"/>
      <c r="P37" s="164"/>
      <c r="Q37" s="164"/>
      <c r="R37" s="164"/>
      <c r="S37" s="164"/>
      <c r="T37" s="164"/>
      <c r="U37" s="164"/>
      <c r="V37" s="157"/>
      <c r="W37" s="158"/>
      <c r="X37" s="158"/>
      <c r="Y37" s="158"/>
      <c r="Z37" s="158"/>
      <c r="AA37" s="158"/>
      <c r="AB37" s="158"/>
      <c r="AC37" s="158"/>
      <c r="AD37" s="159"/>
      <c r="AE37" s="160"/>
      <c r="AF37" s="161"/>
      <c r="AG37" s="161"/>
      <c r="AH37" s="161"/>
      <c r="AI37" s="161"/>
      <c r="AJ37" s="162"/>
      <c r="AK37" s="22"/>
      <c r="AL37" s="153"/>
      <c r="AM37" s="153"/>
      <c r="AN37" s="153"/>
      <c r="AO37" s="153"/>
      <c r="AP37" s="153"/>
      <c r="AQ37" s="153"/>
      <c r="AR37" s="153"/>
      <c r="AS37" s="153"/>
      <c r="DD37" s="12" t="str">
        <f>IF($A37="",IF(OR($G37&lt;&gt;"",$V37&lt;&gt;"",$AE37&gt;0),"×","〇"),"〇")</f>
        <v>〇</v>
      </c>
      <c r="DE37" s="12" t="str">
        <f>IF($G37="",IF(OR($A37&lt;&gt;"",$V37&lt;&gt;"",$AE37&gt;0),"×","〇"),"〇")</f>
        <v>〇</v>
      </c>
      <c r="DF37" s="12" t="str">
        <f>IF($V37="",IF(OR($A37&lt;&gt;"",$G37&lt;&gt;"",$AE37&gt;0),"×","〇"),"〇")</f>
        <v>〇</v>
      </c>
      <c r="DG37" s="12" t="str">
        <f>IF($AE37&lt;1,IF(OR($A37&lt;&gt;"",$G37&lt;&gt;"",$V37&lt;&gt;""),"×","〇"),"〇")</f>
        <v>〇</v>
      </c>
    </row>
    <row r="38" spans="1:111" s="12" customFormat="1" ht="25.95" customHeight="1" x14ac:dyDescent="0.2">
      <c r="A38" s="163"/>
      <c r="B38" s="164"/>
      <c r="C38" s="164"/>
      <c r="D38" s="164"/>
      <c r="E38" s="164"/>
      <c r="F38" s="165"/>
      <c r="G38" s="163"/>
      <c r="H38" s="164"/>
      <c r="I38" s="164"/>
      <c r="J38" s="164"/>
      <c r="K38" s="164"/>
      <c r="L38" s="164"/>
      <c r="M38" s="164"/>
      <c r="N38" s="164"/>
      <c r="O38" s="164"/>
      <c r="P38" s="164"/>
      <c r="Q38" s="164"/>
      <c r="R38" s="164"/>
      <c r="S38" s="164"/>
      <c r="T38" s="164"/>
      <c r="U38" s="164"/>
      <c r="V38" s="157"/>
      <c r="W38" s="158"/>
      <c r="X38" s="158"/>
      <c r="Y38" s="158"/>
      <c r="Z38" s="158"/>
      <c r="AA38" s="158"/>
      <c r="AB38" s="158"/>
      <c r="AC38" s="158"/>
      <c r="AD38" s="159"/>
      <c r="AE38" s="160"/>
      <c r="AF38" s="161"/>
      <c r="AG38" s="161"/>
      <c r="AH38" s="161"/>
      <c r="AI38" s="161"/>
      <c r="AJ38" s="162"/>
      <c r="AK38" s="22"/>
      <c r="AL38" s="153"/>
      <c r="AM38" s="153"/>
      <c r="AN38" s="153"/>
      <c r="AO38" s="153"/>
      <c r="AP38" s="153"/>
      <c r="AQ38" s="153"/>
      <c r="AR38" s="153"/>
      <c r="AS38" s="153"/>
      <c r="DD38" s="12" t="str">
        <f>IF($A38="",IF(OR($G38&lt;&gt;"",$V38&lt;&gt;"",$AE38&gt;0),"×","〇"),"〇")</f>
        <v>〇</v>
      </c>
      <c r="DE38" s="12" t="str">
        <f>IF($G38="",IF(OR($A38&lt;&gt;"",$V38&lt;&gt;"",$AE38&gt;0),"×","〇"),"〇")</f>
        <v>〇</v>
      </c>
      <c r="DF38" s="12" t="str">
        <f>IF($V38="",IF(OR($A38&lt;&gt;"",$G38&lt;&gt;"",$AE38&gt;0),"×","〇"),"〇")</f>
        <v>〇</v>
      </c>
      <c r="DG38" s="12" t="str">
        <f>IF($AE38&lt;1,IF(OR($A38&lt;&gt;"",$G38&lt;&gt;"",$V38&lt;&gt;""),"×","〇"),"〇")</f>
        <v>〇</v>
      </c>
    </row>
    <row r="39" spans="1:111" s="12" customFormat="1" ht="25.95" customHeight="1" x14ac:dyDescent="0.2">
      <c r="A39" s="163"/>
      <c r="B39" s="164"/>
      <c r="C39" s="164"/>
      <c r="D39" s="164"/>
      <c r="E39" s="164"/>
      <c r="F39" s="165"/>
      <c r="G39" s="163"/>
      <c r="H39" s="164"/>
      <c r="I39" s="164"/>
      <c r="J39" s="164"/>
      <c r="K39" s="164"/>
      <c r="L39" s="164"/>
      <c r="M39" s="164"/>
      <c r="N39" s="164"/>
      <c r="O39" s="164"/>
      <c r="P39" s="164"/>
      <c r="Q39" s="164"/>
      <c r="R39" s="164"/>
      <c r="S39" s="164"/>
      <c r="T39" s="164"/>
      <c r="U39" s="164"/>
      <c r="V39" s="157"/>
      <c r="W39" s="158"/>
      <c r="X39" s="158"/>
      <c r="Y39" s="158"/>
      <c r="Z39" s="158"/>
      <c r="AA39" s="158"/>
      <c r="AB39" s="158"/>
      <c r="AC39" s="158"/>
      <c r="AD39" s="159"/>
      <c r="AE39" s="160"/>
      <c r="AF39" s="161"/>
      <c r="AG39" s="161"/>
      <c r="AH39" s="161"/>
      <c r="AI39" s="161"/>
      <c r="AJ39" s="162"/>
      <c r="AK39" s="22"/>
      <c r="AL39" s="153"/>
      <c r="AM39" s="153"/>
      <c r="AN39" s="153"/>
      <c r="AO39" s="153"/>
      <c r="AP39" s="153"/>
      <c r="AQ39" s="153"/>
      <c r="AR39" s="153"/>
      <c r="AS39" s="153"/>
      <c r="DD39" s="12" t="str">
        <f>IF($A39="",IF(OR($G39&lt;&gt;"",$V39&lt;&gt;"",$AE39&gt;0),"×","〇"),"〇")</f>
        <v>〇</v>
      </c>
      <c r="DE39" s="12" t="str">
        <f>IF($G39="",IF(OR($A39&lt;&gt;"",$V39&lt;&gt;"",$AE39&gt;0),"×","〇"),"〇")</f>
        <v>〇</v>
      </c>
      <c r="DF39" s="12" t="str">
        <f>IF($V39="",IF(OR($A39&lt;&gt;"",$G39&lt;&gt;"",$AE39&gt;0),"×","〇"),"〇")</f>
        <v>〇</v>
      </c>
      <c r="DG39" s="12" t="str">
        <f>IF($AE39&lt;1,IF(OR($A39&lt;&gt;"",$G39&lt;&gt;"",$V39&lt;&gt;""),"×","〇"),"〇")</f>
        <v>〇</v>
      </c>
    </row>
    <row r="40" spans="1:111" s="12" customFormat="1" ht="25.95" customHeight="1" x14ac:dyDescent="0.2">
      <c r="A40" s="163"/>
      <c r="B40" s="164"/>
      <c r="C40" s="164"/>
      <c r="D40" s="164"/>
      <c r="E40" s="164"/>
      <c r="F40" s="165"/>
      <c r="G40" s="163"/>
      <c r="H40" s="164"/>
      <c r="I40" s="164"/>
      <c r="J40" s="164"/>
      <c r="K40" s="164"/>
      <c r="L40" s="164"/>
      <c r="M40" s="164"/>
      <c r="N40" s="164"/>
      <c r="O40" s="164"/>
      <c r="P40" s="164"/>
      <c r="Q40" s="164"/>
      <c r="R40" s="164"/>
      <c r="S40" s="164"/>
      <c r="T40" s="164"/>
      <c r="U40" s="164"/>
      <c r="V40" s="157"/>
      <c r="W40" s="158"/>
      <c r="X40" s="158"/>
      <c r="Y40" s="158"/>
      <c r="Z40" s="158"/>
      <c r="AA40" s="158"/>
      <c r="AB40" s="158"/>
      <c r="AC40" s="158"/>
      <c r="AD40" s="159"/>
      <c r="AE40" s="160"/>
      <c r="AF40" s="161"/>
      <c r="AG40" s="161"/>
      <c r="AH40" s="161"/>
      <c r="AI40" s="161"/>
      <c r="AJ40" s="162"/>
      <c r="AK40" s="22"/>
      <c r="AL40" s="28"/>
      <c r="AM40" s="28"/>
      <c r="AN40" s="28"/>
      <c r="AO40" s="28"/>
      <c r="AP40" s="28"/>
      <c r="AQ40" s="28"/>
      <c r="AR40" s="28"/>
      <c r="AS40" s="28"/>
      <c r="DD40" s="12" t="str">
        <f>IF($A40="",IF(OR($G40&lt;&gt;"",$V40&lt;&gt;"",$AE40&gt;0),"×","〇"),"〇")</f>
        <v>〇</v>
      </c>
      <c r="DE40" s="12" t="str">
        <f>IF($G40="",IF(OR($A40&lt;&gt;"",$V40&lt;&gt;"",$AE40&gt;0),"×","〇"),"〇")</f>
        <v>〇</v>
      </c>
      <c r="DF40" s="12" t="str">
        <f>IF($V40="",IF(OR($A40&lt;&gt;"",$G40&lt;&gt;"",$AE40&gt;0),"×","〇"),"〇")</f>
        <v>〇</v>
      </c>
      <c r="DG40" s="12" t="str">
        <f>IF($AE40&lt;1,IF(OR($A40&lt;&gt;"",$G40&lt;&gt;"",$V40&lt;&gt;""),"×","〇"),"〇")</f>
        <v>〇</v>
      </c>
    </row>
    <row r="41" spans="1:111" s="12" customFormat="1" ht="19.95" customHeight="1" x14ac:dyDescent="0.2">
      <c r="A41" s="207" t="s">
        <v>18</v>
      </c>
      <c r="B41" s="208"/>
      <c r="C41" s="208"/>
      <c r="D41" s="208"/>
      <c r="E41" s="208"/>
      <c r="F41" s="208"/>
      <c r="G41" s="208"/>
      <c r="H41" s="208"/>
      <c r="I41" s="208"/>
      <c r="J41" s="208"/>
      <c r="K41" s="208"/>
      <c r="L41" s="208"/>
      <c r="M41" s="208"/>
      <c r="N41" s="208"/>
      <c r="O41" s="208"/>
      <c r="P41" s="208"/>
      <c r="Q41" s="208"/>
      <c r="R41" s="208"/>
      <c r="S41" s="208"/>
      <c r="T41" s="208"/>
      <c r="U41" s="208"/>
      <c r="V41" s="208"/>
      <c r="W41" s="208"/>
      <c r="X41" s="208"/>
      <c r="Y41" s="208"/>
      <c r="Z41" s="208"/>
      <c r="AA41" s="208"/>
      <c r="AB41" s="208"/>
      <c r="AC41" s="208"/>
      <c r="AD41" s="209"/>
      <c r="AE41" s="198">
        <f>ExpenseCategoryList!K$2</f>
        <v>0</v>
      </c>
      <c r="AF41" s="199"/>
      <c r="AG41" s="199"/>
      <c r="AH41" s="199"/>
      <c r="AI41" s="199"/>
      <c r="AJ41" s="200"/>
      <c r="AK41" s="14"/>
      <c r="AL41" s="23"/>
      <c r="AM41" s="24" t="s">
        <v>19</v>
      </c>
      <c r="AN41" s="87" t="s">
        <v>20</v>
      </c>
      <c r="AO41" s="87" t="s">
        <v>21</v>
      </c>
      <c r="AP41" s="28" t="s">
        <v>22</v>
      </c>
      <c r="AQ41" s="28"/>
      <c r="AR41" s="29"/>
      <c r="AS41" s="28"/>
    </row>
    <row r="42" spans="1:111" s="12" customFormat="1" ht="28.95" customHeight="1" x14ac:dyDescent="0.2">
      <c r="A42" s="210" t="s">
        <v>23</v>
      </c>
      <c r="B42" s="211"/>
      <c r="C42" s="211"/>
      <c r="D42" s="211"/>
      <c r="E42" s="211"/>
      <c r="F42" s="211"/>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2"/>
      <c r="AE42" s="201"/>
      <c r="AF42" s="202"/>
      <c r="AG42" s="202"/>
      <c r="AH42" s="202"/>
      <c r="AI42" s="202"/>
      <c r="AJ42" s="203"/>
      <c r="AK42" s="14"/>
      <c r="AL42" s="23"/>
      <c r="AM42" s="26" t="str">
        <f>ExpenseCategoryList!E29</f>
        <v>×</v>
      </c>
      <c r="AN42" s="105">
        <f>IF(AP42=AR42,ExpenseCategoryList!I14,"")</f>
        <v>0</v>
      </c>
      <c r="AO42" s="27" t="str">
        <f>ExpenseCategoryList!J38</f>
        <v/>
      </c>
      <c r="AP42" s="48">
        <f>ExpenseCategoryList!I29</f>
        <v>0</v>
      </c>
      <c r="AQ42" s="30" t="s">
        <v>24</v>
      </c>
      <c r="AR42" s="48">
        <f>ExpenseCategoryList!G29</f>
        <v>0</v>
      </c>
      <c r="AS42" s="28"/>
    </row>
    <row r="43" spans="1:111" s="12" customFormat="1" ht="19.95" customHeight="1" x14ac:dyDescent="0.2">
      <c r="A43" s="207" t="s">
        <v>25</v>
      </c>
      <c r="B43" s="208"/>
      <c r="C43" s="208"/>
      <c r="D43" s="208"/>
      <c r="E43" s="208"/>
      <c r="F43" s="208"/>
      <c r="G43" s="208"/>
      <c r="H43" s="208"/>
      <c r="I43" s="208"/>
      <c r="J43" s="208"/>
      <c r="K43" s="208"/>
      <c r="L43" s="208"/>
      <c r="M43" s="208"/>
      <c r="N43" s="208"/>
      <c r="O43" s="208"/>
      <c r="P43" s="208"/>
      <c r="Q43" s="208"/>
      <c r="R43" s="208"/>
      <c r="S43" s="208"/>
      <c r="T43" s="208"/>
      <c r="U43" s="208"/>
      <c r="V43" s="208"/>
      <c r="W43" s="208"/>
      <c r="X43" s="208"/>
      <c r="Y43" s="208"/>
      <c r="Z43" s="208"/>
      <c r="AA43" s="208"/>
      <c r="AB43" s="208"/>
      <c r="AC43" s="208"/>
      <c r="AD43" s="209"/>
      <c r="AE43" s="198">
        <f>ExpenseCategoryList!$Q$2</f>
        <v>0</v>
      </c>
      <c r="AF43" s="199"/>
      <c r="AG43" s="199"/>
      <c r="AH43" s="199"/>
      <c r="AI43" s="199"/>
      <c r="AJ43" s="200"/>
      <c r="AK43" s="14"/>
      <c r="AL43" s="23"/>
      <c r="AM43" s="49"/>
      <c r="AN43" s="49"/>
      <c r="AO43" s="49"/>
      <c r="AP43" s="50"/>
      <c r="AQ43" s="50"/>
      <c r="AR43" s="50"/>
      <c r="AS43" s="28"/>
    </row>
    <row r="44" spans="1:111" s="12" customFormat="1" ht="28.95" customHeight="1" x14ac:dyDescent="0.2">
      <c r="A44" s="210" t="s">
        <v>26</v>
      </c>
      <c r="B44" s="211"/>
      <c r="C44" s="211"/>
      <c r="D44" s="211"/>
      <c r="E44" s="211"/>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2"/>
      <c r="AE44" s="204">
        <f>ExpenseCategoryList!H40</f>
        <v>0</v>
      </c>
      <c r="AF44" s="205"/>
      <c r="AG44" s="205"/>
      <c r="AH44" s="205"/>
      <c r="AI44" s="205"/>
      <c r="AJ44" s="206"/>
      <c r="AK44" s="14"/>
      <c r="AL44" s="23"/>
      <c r="AM44" s="51" t="str">
        <f>ExpenseCategoryList!E31</f>
        <v>〇</v>
      </c>
      <c r="AN44" s="105">
        <f>IF(AP42=AR42,ExpenseCategoryList!I18,"")</f>
        <v>0</v>
      </c>
      <c r="AO44" s="52" t="str">
        <f>ExpenseCategoryList!J40</f>
        <v/>
      </c>
      <c r="AP44" s="88"/>
      <c r="AQ44" s="53"/>
      <c r="AR44" s="88"/>
      <c r="AS44" s="28"/>
    </row>
    <row r="45" spans="1:111" ht="19.5" customHeight="1" x14ac:dyDescent="0.2">
      <c r="A45" s="207" t="s">
        <v>27</v>
      </c>
      <c r="B45" s="208"/>
      <c r="C45" s="208"/>
      <c r="D45" s="208"/>
      <c r="E45" s="208"/>
      <c r="F45" s="208"/>
      <c r="G45" s="208"/>
      <c r="H45" s="208"/>
      <c r="I45" s="208"/>
      <c r="J45" s="208"/>
      <c r="K45" s="208"/>
      <c r="L45" s="208"/>
      <c r="M45" s="208"/>
      <c r="N45" s="208"/>
      <c r="O45" s="208"/>
      <c r="P45" s="208"/>
      <c r="Q45" s="208"/>
      <c r="R45" s="208"/>
      <c r="S45" s="208"/>
      <c r="T45" s="208"/>
      <c r="U45" s="208"/>
      <c r="V45" s="208"/>
      <c r="W45" s="208"/>
      <c r="X45" s="208"/>
      <c r="Y45" s="208"/>
      <c r="Z45" s="208"/>
      <c r="AA45" s="208"/>
      <c r="AB45" s="208"/>
      <c r="AC45" s="208"/>
      <c r="AD45" s="209"/>
      <c r="AE45" s="198">
        <f>ExpenseCategoryList!$D$2</f>
        <v>0</v>
      </c>
      <c r="AF45" s="199"/>
      <c r="AG45" s="199"/>
      <c r="AH45" s="199"/>
      <c r="AI45" s="199"/>
      <c r="AJ45" s="200"/>
      <c r="AK45" s="14"/>
      <c r="AL45" s="23"/>
      <c r="AM45" s="49"/>
      <c r="AN45" s="49"/>
      <c r="AO45" s="49"/>
      <c r="AP45" s="54"/>
      <c r="AQ45" s="54"/>
      <c r="AR45" s="54"/>
    </row>
    <row r="46" spans="1:111" ht="19.5" customHeight="1" x14ac:dyDescent="0.2">
      <c r="A46" s="232" t="s">
        <v>28</v>
      </c>
      <c r="B46" s="233"/>
      <c r="C46" s="233"/>
      <c r="D46" s="233"/>
      <c r="E46" s="233"/>
      <c r="F46" s="233"/>
      <c r="G46" s="233"/>
      <c r="H46" s="233"/>
      <c r="I46" s="233"/>
      <c r="J46" s="233"/>
      <c r="K46" s="233"/>
      <c r="L46" s="233"/>
      <c r="M46" s="233"/>
      <c r="N46" s="233"/>
      <c r="O46" s="233"/>
      <c r="P46" s="233"/>
      <c r="Q46" s="233"/>
      <c r="R46" s="233"/>
      <c r="S46" s="233"/>
      <c r="T46" s="233"/>
      <c r="U46" s="233"/>
      <c r="V46" s="233"/>
      <c r="W46" s="233"/>
      <c r="X46" s="233"/>
      <c r="Y46" s="233"/>
      <c r="Z46" s="233"/>
      <c r="AA46" s="233"/>
      <c r="AB46" s="233"/>
      <c r="AC46" s="233"/>
      <c r="AD46" s="234"/>
      <c r="AE46" s="198">
        <f>ExpenseCategoryList!J20</f>
        <v>0</v>
      </c>
      <c r="AF46" s="199"/>
      <c r="AG46" s="199"/>
      <c r="AH46" s="199"/>
      <c r="AI46" s="199"/>
      <c r="AJ46" s="200"/>
      <c r="AK46" s="104" t="str">
        <f>ExpenseCategoryList!E46</f>
        <v/>
      </c>
      <c r="AL46" s="23"/>
      <c r="AM46" s="51" t="str">
        <f>ExpenseCategoryList!E33</f>
        <v>〇</v>
      </c>
      <c r="AN46" s="105">
        <f>IF(AP42=AR42,ExpenseCategoryList!I22,"")</f>
        <v>0</v>
      </c>
      <c r="AO46" s="87" t="s">
        <v>29</v>
      </c>
      <c r="AP46" s="88"/>
      <c r="AQ46" s="55"/>
      <c r="AR46" s="88"/>
      <c r="AS46" s="29"/>
    </row>
    <row r="47" spans="1:111" ht="19.5" customHeight="1" x14ac:dyDescent="0.2">
      <c r="A47" s="214" t="s">
        <v>30</v>
      </c>
      <c r="B47" s="214"/>
      <c r="C47" s="214"/>
      <c r="D47" s="214"/>
      <c r="E47" s="214"/>
      <c r="F47" s="214"/>
      <c r="G47" s="214"/>
      <c r="H47" s="214"/>
      <c r="I47" s="214"/>
      <c r="J47" s="214"/>
      <c r="K47" s="214"/>
      <c r="L47" s="214"/>
      <c r="M47" s="214"/>
      <c r="N47" s="214"/>
      <c r="O47" s="214"/>
      <c r="P47" s="214"/>
      <c r="Q47" s="214"/>
      <c r="R47" s="214"/>
      <c r="S47" s="214"/>
      <c r="T47" s="214"/>
      <c r="U47" s="214"/>
      <c r="V47" s="214"/>
      <c r="W47" s="214"/>
      <c r="X47" s="214"/>
      <c r="Y47" s="214"/>
      <c r="Z47" s="214"/>
      <c r="AA47" s="214"/>
      <c r="AB47" s="214"/>
      <c r="AC47" s="214"/>
      <c r="AD47" s="214"/>
      <c r="AE47" s="235" t="str">
        <f>ExpenseCategoryList!$R$2</f>
        <v>いいえ</v>
      </c>
      <c r="AF47" s="235"/>
      <c r="AG47" s="235"/>
      <c r="AH47" s="235"/>
      <c r="AI47" s="235"/>
      <c r="AJ47" s="235"/>
      <c r="AM47" s="51" t="str">
        <f>ExpenseCategoryList!E34</f>
        <v>×</v>
      </c>
      <c r="AN47" s="52"/>
      <c r="AO47" s="52" t="str">
        <f>ExpenseCategoryList!J42</f>
        <v/>
      </c>
      <c r="AP47" s="52"/>
      <c r="AQ47" s="52"/>
      <c r="AR47" s="52"/>
      <c r="AS47" s="25"/>
    </row>
    <row r="48" spans="1:111" ht="17.7" customHeight="1" x14ac:dyDescent="0.2">
      <c r="A48" s="217" t="s">
        <v>31</v>
      </c>
      <c r="B48" s="217"/>
      <c r="C48" s="217"/>
      <c r="D48" s="217"/>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8"/>
      <c r="AM48" s="56"/>
      <c r="AN48" s="56"/>
      <c r="AO48" s="54"/>
      <c r="AP48" s="54"/>
      <c r="AQ48" s="54"/>
      <c r="AR48" s="54"/>
    </row>
    <row r="49" spans="1:68" ht="17.7" customHeight="1" x14ac:dyDescent="0.2">
      <c r="A49" s="217" t="s">
        <v>32</v>
      </c>
      <c r="B49" s="217"/>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8"/>
      <c r="AM49" s="106" t="s">
        <v>33</v>
      </c>
      <c r="AN49" s="145" t="str">
        <f xml:space="preserve"> ExpenseCategoryList!E38</f>
        <v>０円</v>
      </c>
      <c r="AO49" s="146"/>
      <c r="AP49" s="120"/>
      <c r="AQ49" s="54"/>
      <c r="AR49" s="54"/>
    </row>
    <row r="50" spans="1:68" ht="17.7" customHeight="1" x14ac:dyDescent="0.2">
      <c r="A50" s="231" t="s">
        <v>34</v>
      </c>
      <c r="B50" s="231"/>
      <c r="C50" s="231"/>
      <c r="D50" s="231"/>
      <c r="E50" s="231"/>
      <c r="F50" s="231"/>
      <c r="G50" s="231"/>
      <c r="H50" s="231"/>
      <c r="I50" s="231"/>
      <c r="J50" s="231"/>
      <c r="K50" s="231"/>
      <c r="L50" s="231"/>
      <c r="M50" s="231"/>
      <c r="N50" s="231"/>
      <c r="O50" s="231"/>
      <c r="P50" s="231"/>
      <c r="Q50" s="231"/>
      <c r="R50" s="231"/>
      <c r="S50" s="231"/>
      <c r="T50" s="231"/>
      <c r="U50" s="231"/>
      <c r="V50" s="231"/>
      <c r="W50" s="231"/>
      <c r="X50" s="231"/>
      <c r="Y50" s="231"/>
      <c r="Z50" s="231"/>
      <c r="AA50" s="231"/>
      <c r="AB50" s="231"/>
      <c r="AC50" s="231"/>
      <c r="AD50" s="231"/>
      <c r="AE50" s="231"/>
      <c r="AF50" s="231"/>
      <c r="AG50" s="231"/>
      <c r="AH50" s="231"/>
      <c r="AI50" s="231"/>
      <c r="AJ50" s="231"/>
      <c r="AK50" s="231"/>
      <c r="AL50" s="16"/>
      <c r="AM50" s="107" t="s">
        <v>35</v>
      </c>
      <c r="AN50" s="147" t="str">
        <f xml:space="preserve"> ExpenseCategoryList!E40</f>
        <v>２／３</v>
      </c>
      <c r="AO50" s="148"/>
      <c r="AP50" s="132"/>
      <c r="AQ50" s="132"/>
      <c r="AR50" s="132"/>
      <c r="AS50" s="132"/>
      <c r="AT50" s="98"/>
      <c r="AU50" s="98"/>
      <c r="AV50" s="98"/>
      <c r="AW50" s="98"/>
      <c r="AX50" s="98"/>
      <c r="AY50" s="98"/>
      <c r="AZ50" s="98"/>
      <c r="BA50" s="98"/>
      <c r="BB50" s="98"/>
      <c r="BC50" s="98"/>
      <c r="BD50" s="98"/>
      <c r="BE50" s="98"/>
      <c r="BF50" s="98"/>
      <c r="BG50" s="98"/>
      <c r="BH50" s="98"/>
      <c r="BI50" s="98"/>
      <c r="BJ50" s="98"/>
      <c r="BK50" s="98"/>
      <c r="BL50" s="98"/>
      <c r="BM50" s="98"/>
      <c r="BN50" s="98"/>
      <c r="BO50" s="98"/>
      <c r="BP50" s="98"/>
    </row>
    <row r="51" spans="1:68" ht="17.7" customHeight="1" x14ac:dyDescent="0.2">
      <c r="A51" s="167" t="s">
        <v>36</v>
      </c>
      <c r="B51" s="167"/>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167"/>
      <c r="AE51" s="167"/>
      <c r="AF51" s="167"/>
      <c r="AG51" s="167"/>
      <c r="AH51" s="167"/>
      <c r="AI51" s="167"/>
      <c r="AJ51" s="167"/>
      <c r="AK51" s="167"/>
      <c r="AL51" s="121"/>
      <c r="AM51" s="230" t="str">
        <f>ExpenseCategoryList!E48 &amp; ExpenseCategoryList!E49</f>
        <v/>
      </c>
      <c r="AN51" s="230"/>
      <c r="AO51" s="230"/>
      <c r="AP51" s="230"/>
      <c r="AQ51" s="230"/>
      <c r="AR51" s="230"/>
      <c r="AS51" s="230"/>
    </row>
    <row r="52" spans="1:68" ht="17.7" customHeight="1" x14ac:dyDescent="0.2">
      <c r="A52" s="167" t="s">
        <v>145</v>
      </c>
      <c r="B52" s="167"/>
      <c r="C52" s="167"/>
      <c r="D52" s="167"/>
      <c r="E52" s="167"/>
      <c r="F52" s="167"/>
      <c r="G52" s="167"/>
      <c r="H52" s="167"/>
      <c r="I52" s="167"/>
      <c r="J52" s="167"/>
      <c r="K52" s="167"/>
      <c r="L52" s="167"/>
      <c r="M52" s="167"/>
      <c r="N52" s="167"/>
      <c r="O52" s="167"/>
      <c r="P52" s="167"/>
      <c r="Q52" s="167"/>
      <c r="R52" s="167"/>
      <c r="S52" s="167"/>
      <c r="T52" s="167"/>
      <c r="U52" s="167"/>
      <c r="V52" s="167"/>
      <c r="W52" s="167"/>
      <c r="X52" s="167"/>
      <c r="Y52" s="167"/>
      <c r="Z52" s="167"/>
      <c r="AA52" s="167"/>
      <c r="AB52" s="167"/>
      <c r="AC52" s="167"/>
      <c r="AD52" s="167"/>
      <c r="AE52" s="167"/>
      <c r="AF52" s="167"/>
      <c r="AG52" s="167"/>
      <c r="AH52" s="167"/>
      <c r="AI52" s="167"/>
      <c r="AJ52" s="167"/>
      <c r="AK52" s="167"/>
      <c r="AL52" s="17"/>
      <c r="AM52" s="140"/>
      <c r="AN52" s="139"/>
      <c r="AO52" s="139"/>
      <c r="AP52" s="139"/>
      <c r="AQ52" s="139"/>
      <c r="AR52" s="139"/>
      <c r="AS52" s="98"/>
    </row>
    <row r="53" spans="1:68" ht="17.7" customHeight="1" x14ac:dyDescent="0.2">
      <c r="A53" s="167" t="s">
        <v>37</v>
      </c>
      <c r="B53" s="167"/>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7"/>
      <c r="AL53" s="19"/>
      <c r="AM53" s="140"/>
      <c r="AN53" s="139"/>
      <c r="AO53" s="139"/>
      <c r="AP53" s="139"/>
      <c r="AQ53" s="139"/>
      <c r="AR53" s="139"/>
    </row>
    <row r="54" spans="1:68" ht="17.7" customHeight="1" x14ac:dyDescent="0.2">
      <c r="A54" s="166" t="s">
        <v>38</v>
      </c>
      <c r="B54" s="166"/>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166"/>
      <c r="AJ54" s="166"/>
      <c r="AK54" s="166"/>
      <c r="AL54" s="19"/>
      <c r="AM54" s="140"/>
    </row>
    <row r="55" spans="1:68" ht="17.7" customHeight="1" x14ac:dyDescent="0.2">
      <c r="A55" s="166"/>
      <c r="B55" s="166"/>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66"/>
      <c r="AL55" s="18"/>
      <c r="AM55" s="140"/>
    </row>
    <row r="56" spans="1:68" ht="17.7" customHeight="1" x14ac:dyDescent="0.2">
      <c r="A56" s="9" t="s">
        <v>39</v>
      </c>
      <c r="AK56" s="15"/>
      <c r="AL56" s="20"/>
      <c r="AM56" s="140"/>
    </row>
    <row r="57" spans="1:68" ht="17.7" customHeight="1" x14ac:dyDescent="0.2">
      <c r="A57" s="9" t="s">
        <v>40</v>
      </c>
      <c r="AK57" s="15"/>
      <c r="AL57" s="15"/>
      <c r="AM57" s="139"/>
    </row>
    <row r="58" spans="1:68" ht="22.95" customHeight="1" x14ac:dyDescent="0.2">
      <c r="A58" s="191" t="s">
        <v>41</v>
      </c>
      <c r="B58" s="226"/>
      <c r="C58" s="226"/>
      <c r="D58" s="226"/>
      <c r="E58" s="226"/>
      <c r="F58" s="226"/>
      <c r="G58" s="188" t="s">
        <v>42</v>
      </c>
      <c r="H58" s="189"/>
      <c r="I58" s="189"/>
      <c r="J58" s="189"/>
      <c r="K58" s="189"/>
      <c r="L58" s="190"/>
      <c r="M58" s="188" t="s">
        <v>43</v>
      </c>
      <c r="N58" s="189"/>
      <c r="O58" s="189"/>
      <c r="P58" s="189"/>
      <c r="Q58" s="190"/>
      <c r="T58" s="191" t="s">
        <v>41</v>
      </c>
      <c r="U58" s="191"/>
      <c r="V58" s="191"/>
      <c r="W58" s="191"/>
      <c r="X58" s="191"/>
      <c r="Y58" s="191"/>
      <c r="Z58" s="191"/>
      <c r="AA58" s="192" t="s">
        <v>42</v>
      </c>
      <c r="AB58" s="193"/>
      <c r="AC58" s="193"/>
      <c r="AD58" s="193"/>
      <c r="AE58" s="194"/>
      <c r="AF58" s="213" t="s">
        <v>43</v>
      </c>
      <c r="AG58" s="213"/>
      <c r="AH58" s="213"/>
      <c r="AI58" s="213"/>
      <c r="AJ58" s="213"/>
      <c r="AK58" s="15"/>
      <c r="AL58" s="15"/>
      <c r="AM58" s="139"/>
    </row>
    <row r="59" spans="1:68" ht="22.95" customHeight="1" x14ac:dyDescent="0.2">
      <c r="A59" s="215" t="s">
        <v>44</v>
      </c>
      <c r="B59" s="216"/>
      <c r="C59" s="216"/>
      <c r="D59" s="216"/>
      <c r="E59" s="216"/>
      <c r="F59" s="216"/>
      <c r="G59" s="160">
        <v>0</v>
      </c>
      <c r="H59" s="161"/>
      <c r="I59" s="161"/>
      <c r="J59" s="161"/>
      <c r="K59" s="161"/>
      <c r="L59" s="162"/>
      <c r="M59" s="195"/>
      <c r="N59" s="196"/>
      <c r="O59" s="196"/>
      <c r="P59" s="196"/>
      <c r="Q59" s="197"/>
      <c r="T59" s="215" t="s">
        <v>45</v>
      </c>
      <c r="U59" s="216"/>
      <c r="V59" s="216"/>
      <c r="W59" s="216"/>
      <c r="X59" s="216"/>
      <c r="Y59" s="216"/>
      <c r="Z59" s="216"/>
      <c r="AA59" s="222">
        <v>0</v>
      </c>
      <c r="AB59" s="223"/>
      <c r="AC59" s="223"/>
      <c r="AD59" s="223"/>
      <c r="AE59" s="224"/>
      <c r="AF59" s="225"/>
      <c r="AG59" s="225"/>
      <c r="AH59" s="225"/>
      <c r="AI59" s="225"/>
      <c r="AJ59" s="225"/>
      <c r="AK59" s="15"/>
      <c r="AL59" s="15"/>
      <c r="AM59" s="139"/>
    </row>
    <row r="60" spans="1:68" ht="36" customHeight="1" x14ac:dyDescent="0.2">
      <c r="A60" s="215" t="s">
        <v>46</v>
      </c>
      <c r="B60" s="216"/>
      <c r="C60" s="216"/>
      <c r="D60" s="216"/>
      <c r="E60" s="216"/>
      <c r="F60" s="216"/>
      <c r="G60" s="227">
        <f>AA59+AA60+AA61</f>
        <v>0</v>
      </c>
      <c r="H60" s="228"/>
      <c r="I60" s="228"/>
      <c r="J60" s="228"/>
      <c r="K60" s="228"/>
      <c r="L60" s="229"/>
      <c r="M60" s="195"/>
      <c r="N60" s="196"/>
      <c r="O60" s="196"/>
      <c r="P60" s="196"/>
      <c r="Q60" s="197"/>
      <c r="T60" s="215" t="s">
        <v>47</v>
      </c>
      <c r="U60" s="216"/>
      <c r="V60" s="216"/>
      <c r="W60" s="216"/>
      <c r="X60" s="216"/>
      <c r="Y60" s="216"/>
      <c r="Z60" s="216"/>
      <c r="AA60" s="222">
        <v>0</v>
      </c>
      <c r="AB60" s="223"/>
      <c r="AC60" s="223"/>
      <c r="AD60" s="223"/>
      <c r="AE60" s="224"/>
      <c r="AF60" s="221"/>
      <c r="AG60" s="221"/>
      <c r="AH60" s="221"/>
      <c r="AI60" s="221"/>
      <c r="AJ60" s="221"/>
      <c r="AL60" s="15"/>
      <c r="AM60" s="139"/>
    </row>
    <row r="61" spans="1:68" ht="25.95" customHeight="1" x14ac:dyDescent="0.2">
      <c r="A61" s="215" t="s">
        <v>48</v>
      </c>
      <c r="B61" s="216"/>
      <c r="C61" s="216"/>
      <c r="D61" s="216"/>
      <c r="E61" s="216"/>
      <c r="F61" s="216"/>
      <c r="G61" s="160">
        <v>0</v>
      </c>
      <c r="H61" s="161"/>
      <c r="I61" s="161"/>
      <c r="J61" s="161"/>
      <c r="K61" s="161"/>
      <c r="L61" s="162"/>
      <c r="M61" s="221"/>
      <c r="N61" s="221"/>
      <c r="O61" s="221"/>
      <c r="P61" s="221"/>
      <c r="Q61" s="221"/>
      <c r="T61" s="215" t="s">
        <v>49</v>
      </c>
      <c r="U61" s="216"/>
      <c r="V61" s="216"/>
      <c r="W61" s="216"/>
      <c r="X61" s="216"/>
      <c r="Y61" s="216"/>
      <c r="Z61" s="216"/>
      <c r="AA61" s="222">
        <v>0</v>
      </c>
      <c r="AB61" s="223"/>
      <c r="AC61" s="223"/>
      <c r="AD61" s="223"/>
      <c r="AE61" s="224"/>
      <c r="AF61" s="221"/>
      <c r="AG61" s="221"/>
      <c r="AH61" s="221"/>
      <c r="AI61" s="221"/>
      <c r="AJ61" s="221"/>
      <c r="AL61" s="15"/>
      <c r="AM61" s="139"/>
    </row>
    <row r="62" spans="1:68" ht="22.95" customHeight="1" x14ac:dyDescent="0.2">
      <c r="A62" s="215" t="s">
        <v>50</v>
      </c>
      <c r="B62" s="216"/>
      <c r="C62" s="216"/>
      <c r="D62" s="216"/>
      <c r="E62" s="216"/>
      <c r="F62" s="216"/>
      <c r="G62" s="160">
        <v>0</v>
      </c>
      <c r="H62" s="161"/>
      <c r="I62" s="161"/>
      <c r="J62" s="161"/>
      <c r="K62" s="161"/>
      <c r="L62" s="162"/>
      <c r="M62" s="218"/>
      <c r="N62" s="219"/>
      <c r="O62" s="219"/>
      <c r="P62" s="219"/>
      <c r="Q62" s="220"/>
      <c r="AJ62" s="126"/>
      <c r="AL62" s="15"/>
      <c r="AM62" s="24" t="s">
        <v>19</v>
      </c>
    </row>
    <row r="63" spans="1:68" ht="25.95" customHeight="1" x14ac:dyDescent="0.2">
      <c r="A63" s="215" t="s">
        <v>51</v>
      </c>
      <c r="B63" s="216"/>
      <c r="C63" s="216"/>
      <c r="D63" s="216"/>
      <c r="E63" s="216"/>
      <c r="F63" s="216"/>
      <c r="G63" s="227">
        <f>G59+G60+G61+G62</f>
        <v>0</v>
      </c>
      <c r="H63" s="228"/>
      <c r="I63" s="228"/>
      <c r="J63" s="228"/>
      <c r="K63" s="228"/>
      <c r="L63" s="229"/>
      <c r="M63" s="195"/>
      <c r="N63" s="196"/>
      <c r="O63" s="196"/>
      <c r="P63" s="196"/>
      <c r="Q63" s="197"/>
      <c r="AL63" s="15"/>
      <c r="AM63" s="51" t="str">
        <f>ExpenseCategoryList!D57</f>
        <v>〇</v>
      </c>
    </row>
    <row r="64" spans="1:68" ht="19.5" customHeight="1" x14ac:dyDescent="0.2">
      <c r="A64" s="8" t="s">
        <v>52</v>
      </c>
      <c r="AL64" s="15"/>
    </row>
    <row r="65" spans="1:38" ht="19.5" customHeight="1" x14ac:dyDescent="0.2">
      <c r="A65" s="8" t="s">
        <v>53</v>
      </c>
    </row>
    <row r="66" spans="1:38" ht="19.5" customHeight="1" x14ac:dyDescent="0.2">
      <c r="A66" s="8" t="s">
        <v>54</v>
      </c>
      <c r="AL66" s="122"/>
    </row>
    <row r="67" spans="1:38" ht="19.5" customHeight="1" x14ac:dyDescent="0.2">
      <c r="A67" s="10" t="s">
        <v>55</v>
      </c>
    </row>
    <row r="68" spans="1:38" ht="19.5" customHeight="1" x14ac:dyDescent="0.2"/>
  </sheetData>
  <sheetProtection sheet="1" formatRows="0" insertRows="0" deleteRows="0" selectLockedCells="1"/>
  <dataConsolidate/>
  <mergeCells count="218">
    <mergeCell ref="A36:F36"/>
    <mergeCell ref="G36:U36"/>
    <mergeCell ref="V36:AD36"/>
    <mergeCell ref="AE36:AJ36"/>
    <mergeCell ref="AL36:AS36"/>
    <mergeCell ref="A38:F38"/>
    <mergeCell ref="G38:U38"/>
    <mergeCell ref="V38:AD38"/>
    <mergeCell ref="AE38:AJ38"/>
    <mergeCell ref="AL38:AS38"/>
    <mergeCell ref="A37:F37"/>
    <mergeCell ref="G37:U37"/>
    <mergeCell ref="V37:AD37"/>
    <mergeCell ref="AE37:AJ37"/>
    <mergeCell ref="AL37:AS37"/>
    <mergeCell ref="A35:F35"/>
    <mergeCell ref="G35:U35"/>
    <mergeCell ref="V35:AD35"/>
    <mergeCell ref="AE35:AJ35"/>
    <mergeCell ref="AL35:AS35"/>
    <mergeCell ref="A34:F34"/>
    <mergeCell ref="G34:U34"/>
    <mergeCell ref="V34:AD34"/>
    <mergeCell ref="AE34:AJ34"/>
    <mergeCell ref="AL34:AS34"/>
    <mergeCell ref="A33:F33"/>
    <mergeCell ref="G33:U33"/>
    <mergeCell ref="V33:AD33"/>
    <mergeCell ref="AE33:AJ33"/>
    <mergeCell ref="AL33:AS33"/>
    <mergeCell ref="A32:F32"/>
    <mergeCell ref="G32:U32"/>
    <mergeCell ref="V32:AD32"/>
    <mergeCell ref="AE32:AJ32"/>
    <mergeCell ref="AL32:AS32"/>
    <mergeCell ref="A31:F31"/>
    <mergeCell ref="G31:U31"/>
    <mergeCell ref="V31:AD31"/>
    <mergeCell ref="AE31:AJ31"/>
    <mergeCell ref="AL31:AS31"/>
    <mergeCell ref="A30:F30"/>
    <mergeCell ref="G30:U30"/>
    <mergeCell ref="V30:AD30"/>
    <mergeCell ref="AE30:AJ30"/>
    <mergeCell ref="AL30:AS30"/>
    <mergeCell ref="A29:F29"/>
    <mergeCell ref="G29:U29"/>
    <mergeCell ref="V29:AD29"/>
    <mergeCell ref="AE29:AJ29"/>
    <mergeCell ref="AL29:AS29"/>
    <mergeCell ref="A39:F39"/>
    <mergeCell ref="G39:U39"/>
    <mergeCell ref="V39:AD39"/>
    <mergeCell ref="AE39:AJ39"/>
    <mergeCell ref="AL39:AS39"/>
    <mergeCell ref="A28:F28"/>
    <mergeCell ref="G28:U28"/>
    <mergeCell ref="V28:AD28"/>
    <mergeCell ref="AE28:AJ28"/>
    <mergeCell ref="AL28:AS28"/>
    <mergeCell ref="A27:F27"/>
    <mergeCell ref="G27:U27"/>
    <mergeCell ref="V27:AD27"/>
    <mergeCell ref="AE27:AJ27"/>
    <mergeCell ref="AL27:AS27"/>
    <mergeCell ref="A26:F26"/>
    <mergeCell ref="G26:U26"/>
    <mergeCell ref="V26:AD26"/>
    <mergeCell ref="AE26:AJ26"/>
    <mergeCell ref="AL26:AS26"/>
    <mergeCell ref="A25:F25"/>
    <mergeCell ref="G25:U25"/>
    <mergeCell ref="V25:AD25"/>
    <mergeCell ref="AE25:AJ25"/>
    <mergeCell ref="AL25:AS25"/>
    <mergeCell ref="A24:F24"/>
    <mergeCell ref="G24:U24"/>
    <mergeCell ref="V24:AD24"/>
    <mergeCell ref="AE24:AJ24"/>
    <mergeCell ref="AL24:AS24"/>
    <mergeCell ref="A23:F23"/>
    <mergeCell ref="G23:U23"/>
    <mergeCell ref="V23:AD23"/>
    <mergeCell ref="AE23:AJ23"/>
    <mergeCell ref="AL23:AS23"/>
    <mergeCell ref="A22:F22"/>
    <mergeCell ref="G22:U22"/>
    <mergeCell ref="V22:AD22"/>
    <mergeCell ref="AE22:AJ22"/>
    <mergeCell ref="AL22:AS22"/>
    <mergeCell ref="A21:F21"/>
    <mergeCell ref="G21:U21"/>
    <mergeCell ref="V21:AD21"/>
    <mergeCell ref="AE21:AJ21"/>
    <mergeCell ref="AL21:AS21"/>
    <mergeCell ref="A20:F20"/>
    <mergeCell ref="G20:U20"/>
    <mergeCell ref="V20:AD20"/>
    <mergeCell ref="AE20:AJ20"/>
    <mergeCell ref="AL20:AS20"/>
    <mergeCell ref="A19:F19"/>
    <mergeCell ref="G19:U19"/>
    <mergeCell ref="V19:AD19"/>
    <mergeCell ref="AE19:AJ19"/>
    <mergeCell ref="AL19:AS19"/>
    <mergeCell ref="A18:F18"/>
    <mergeCell ref="G18:U18"/>
    <mergeCell ref="V18:AD18"/>
    <mergeCell ref="AE18:AJ18"/>
    <mergeCell ref="AL18:AS18"/>
    <mergeCell ref="A17:F17"/>
    <mergeCell ref="G17:U17"/>
    <mergeCell ref="V17:AD17"/>
    <mergeCell ref="AE17:AJ17"/>
    <mergeCell ref="AL17:AS17"/>
    <mergeCell ref="A16:F16"/>
    <mergeCell ref="G16:U16"/>
    <mergeCell ref="V16:AD16"/>
    <mergeCell ref="AE16:AJ16"/>
    <mergeCell ref="AL16:AS16"/>
    <mergeCell ref="AM51:AS51"/>
    <mergeCell ref="A50:AK50"/>
    <mergeCell ref="A40:F40"/>
    <mergeCell ref="G40:U40"/>
    <mergeCell ref="V40:AD40"/>
    <mergeCell ref="AE40:AJ40"/>
    <mergeCell ref="A46:AD46"/>
    <mergeCell ref="AE46:AJ46"/>
    <mergeCell ref="A45:AD45"/>
    <mergeCell ref="AE45:AJ45"/>
    <mergeCell ref="A48:AK48"/>
    <mergeCell ref="AE47:AJ47"/>
    <mergeCell ref="A63:F63"/>
    <mergeCell ref="G63:L63"/>
    <mergeCell ref="M63:Q63"/>
    <mergeCell ref="AF61:AJ61"/>
    <mergeCell ref="A60:F60"/>
    <mergeCell ref="G60:L60"/>
    <mergeCell ref="M60:Q60"/>
    <mergeCell ref="T60:Z60"/>
    <mergeCell ref="AA60:AE60"/>
    <mergeCell ref="AF60:AJ60"/>
    <mergeCell ref="T59:Z59"/>
    <mergeCell ref="A59:F59"/>
    <mergeCell ref="A49:AK49"/>
    <mergeCell ref="A62:F62"/>
    <mergeCell ref="G62:L62"/>
    <mergeCell ref="M62:Q62"/>
    <mergeCell ref="G59:L59"/>
    <mergeCell ref="A61:F61"/>
    <mergeCell ref="G61:L61"/>
    <mergeCell ref="M61:Q61"/>
    <mergeCell ref="T61:Z61"/>
    <mergeCell ref="AA61:AE61"/>
    <mergeCell ref="AA59:AE59"/>
    <mergeCell ref="AF59:AJ59"/>
    <mergeCell ref="A58:F58"/>
    <mergeCell ref="G58:L58"/>
    <mergeCell ref="M58:Q58"/>
    <mergeCell ref="T58:Z58"/>
    <mergeCell ref="AA58:AE58"/>
    <mergeCell ref="M59:Q59"/>
    <mergeCell ref="AE41:AJ41"/>
    <mergeCell ref="AE42:AJ42"/>
    <mergeCell ref="AE43:AJ43"/>
    <mergeCell ref="AE44:AJ44"/>
    <mergeCell ref="A41:AD41"/>
    <mergeCell ref="A43:AD43"/>
    <mergeCell ref="A44:AD44"/>
    <mergeCell ref="A42:AD42"/>
    <mergeCell ref="AF58:AJ58"/>
    <mergeCell ref="A53:AK53"/>
    <mergeCell ref="A55:AK55"/>
    <mergeCell ref="A47:AD47"/>
    <mergeCell ref="A54:AK54"/>
    <mergeCell ref="A51:AK51"/>
    <mergeCell ref="A52:AK52"/>
    <mergeCell ref="S5:U5"/>
    <mergeCell ref="V5:AJ5"/>
    <mergeCell ref="A9:F10"/>
    <mergeCell ref="G9:U10"/>
    <mergeCell ref="V9:AD10"/>
    <mergeCell ref="AE9:AJ9"/>
    <mergeCell ref="AE10:AJ10"/>
    <mergeCell ref="AE13:AJ13"/>
    <mergeCell ref="AE15:AJ15"/>
    <mergeCell ref="A11:F11"/>
    <mergeCell ref="G11:U11"/>
    <mergeCell ref="V11:AD11"/>
    <mergeCell ref="AE11:AJ11"/>
    <mergeCell ref="V12:AD12"/>
    <mergeCell ref="AE12:AJ12"/>
    <mergeCell ref="A15:F15"/>
    <mergeCell ref="A13:F13"/>
    <mergeCell ref="G13:U13"/>
    <mergeCell ref="G15:U15"/>
    <mergeCell ref="V13:AD13"/>
    <mergeCell ref="V15:AD15"/>
    <mergeCell ref="A12:F12"/>
    <mergeCell ref="G12:U12"/>
    <mergeCell ref="A14:F14"/>
    <mergeCell ref="G14:U14"/>
    <mergeCell ref="V14:AD14"/>
    <mergeCell ref="AE14:AJ14"/>
    <mergeCell ref="AM5:AS5"/>
    <mergeCell ref="AM4:AS4"/>
    <mergeCell ref="AN8:AS8"/>
    <mergeCell ref="AN49:AO49"/>
    <mergeCell ref="AN50:AO50"/>
    <mergeCell ref="AL9:AS9"/>
    <mergeCell ref="AL10:AS10"/>
    <mergeCell ref="AL11:AS11"/>
    <mergeCell ref="AL12:AS12"/>
    <mergeCell ref="AL13:AS13"/>
    <mergeCell ref="AL15:AS15"/>
    <mergeCell ref="AM6:AN6"/>
    <mergeCell ref="AP6:AW6"/>
    <mergeCell ref="AL14:AS14"/>
  </mergeCells>
  <phoneticPr fontId="10"/>
  <conditionalFormatting sqref="A11:A13 A15 A40:A44">
    <cfRule type="expression" dxfId="146" priority="136">
      <formula>$DD11="×"</formula>
    </cfRule>
  </conditionalFormatting>
  <conditionalFormatting sqref="G11:G13 G15 G40">
    <cfRule type="expression" dxfId="145" priority="135">
      <formula>$DE11="×"</formula>
    </cfRule>
  </conditionalFormatting>
  <conditionalFormatting sqref="G61">
    <cfRule type="expression" dxfId="144" priority="211">
      <formula>OR(AE45&lt;&gt;$G$63,$G$61="")</formula>
    </cfRule>
  </conditionalFormatting>
  <conditionalFormatting sqref="M61">
    <cfRule type="expression" dxfId="143" priority="137">
      <formula>AND($G$61&gt;0,$M$61="")</formula>
    </cfRule>
  </conditionalFormatting>
  <conditionalFormatting sqref="M62">
    <cfRule type="expression" dxfId="142" priority="139">
      <formula>AND($G$62&gt;0,$M$62="")</formula>
    </cfRule>
  </conditionalFormatting>
  <conditionalFormatting sqref="V11:V13 V15 V40">
    <cfRule type="expression" dxfId="141" priority="133">
      <formula>$DF11="×"</formula>
    </cfRule>
  </conditionalFormatting>
  <conditionalFormatting sqref="V5:AJ5">
    <cfRule type="expression" dxfId="140" priority="193">
      <formula>$V$5=""</formula>
    </cfRule>
  </conditionalFormatting>
  <conditionalFormatting sqref="AA59">
    <cfRule type="expression" dxfId="139" priority="226">
      <formula>OR($AE$46&lt;&gt;$G$60,$AA$59="")</formula>
    </cfRule>
  </conditionalFormatting>
  <conditionalFormatting sqref="AA60">
    <cfRule type="expression" dxfId="138" priority="207">
      <formula>OR($AE$46&lt;&gt;$G$60,$AA$60="")</formula>
    </cfRule>
  </conditionalFormatting>
  <conditionalFormatting sqref="AA61">
    <cfRule type="expression" dxfId="137" priority="206">
      <formula>OR($AE$46&lt;&gt;$G$60,$AA$61="")</formula>
    </cfRule>
  </conditionalFormatting>
  <conditionalFormatting sqref="AE10:AJ10">
    <cfRule type="expression" dxfId="136" priority="192">
      <formula>AND($AE$10&lt;&gt;"（税込）", $AE$10&lt;&gt;"（税抜）")</formula>
    </cfRule>
  </conditionalFormatting>
  <conditionalFormatting sqref="AE11:AJ13 AE15:AJ15 AE40:AJ40">
    <cfRule type="expression" dxfId="135" priority="132">
      <formula>$DG11="×"</formula>
    </cfRule>
  </conditionalFormatting>
  <conditionalFormatting sqref="AE42:AJ42">
    <cfRule type="expression" dxfId="134" priority="152">
      <formula>$AM$42="×"</formula>
    </cfRule>
  </conditionalFormatting>
  <conditionalFormatting sqref="AE44:AJ44">
    <cfRule type="expression" dxfId="133" priority="151">
      <formula>$AM$44="×"</formula>
    </cfRule>
  </conditionalFormatting>
  <conditionalFormatting sqref="AE46:AJ46">
    <cfRule type="expression" dxfId="132" priority="150">
      <formula>$AM$46="×"</formula>
    </cfRule>
  </conditionalFormatting>
  <conditionalFormatting sqref="AE47:AJ47">
    <cfRule type="expression" dxfId="131" priority="148">
      <formula>$AE$47="いいえ"</formula>
    </cfRule>
  </conditionalFormatting>
  <conditionalFormatting sqref="AF60">
    <cfRule type="expression" dxfId="130" priority="205">
      <formula>AND($AA$60&gt;0,$AF$60="")</formula>
    </cfRule>
  </conditionalFormatting>
  <conditionalFormatting sqref="AF61">
    <cfRule type="expression" dxfId="129" priority="204">
      <formula>AND($AA$61&gt;0,$AF$61="")</formula>
    </cfRule>
  </conditionalFormatting>
  <conditionalFormatting sqref="AM51">
    <cfRule type="expression" dxfId="128" priority="225">
      <formula>$DD51="×"</formula>
    </cfRule>
  </conditionalFormatting>
  <conditionalFormatting sqref="G59">
    <cfRule type="expression" dxfId="127" priority="373">
      <formula>OR(AE45&lt;&gt;G63,$G$59="")</formula>
    </cfRule>
  </conditionalFormatting>
  <conditionalFormatting sqref="G62">
    <cfRule type="expression" dxfId="126" priority="374">
      <formula>OR(AE45&lt;&gt;G63,$G$62="")</formula>
    </cfRule>
  </conditionalFormatting>
  <conditionalFormatting sqref="A14">
    <cfRule type="expression" dxfId="124" priority="125">
      <formula>$DD14="×"</formula>
    </cfRule>
  </conditionalFormatting>
  <conditionalFormatting sqref="G14">
    <cfRule type="expression" dxfId="123" priority="124">
      <formula>$DE14="×"</formula>
    </cfRule>
  </conditionalFormatting>
  <conditionalFormatting sqref="V14">
    <cfRule type="expression" dxfId="122" priority="122">
      <formula>$DF14="×"</formula>
    </cfRule>
  </conditionalFormatting>
  <conditionalFormatting sqref="AE14:AJ14">
    <cfRule type="expression" dxfId="121" priority="121">
      <formula>$DG14="×"</formula>
    </cfRule>
  </conditionalFormatting>
  <conditionalFormatting sqref="A17">
    <cfRule type="expression" dxfId="119" priority="120">
      <formula>$DD17="×"</formula>
    </cfRule>
  </conditionalFormatting>
  <conditionalFormatting sqref="G17">
    <cfRule type="expression" dxfId="118" priority="119">
      <formula>$DE17="×"</formula>
    </cfRule>
  </conditionalFormatting>
  <conditionalFormatting sqref="V17">
    <cfRule type="expression" dxfId="117" priority="117">
      <formula>$DF17="×"</formula>
    </cfRule>
  </conditionalFormatting>
  <conditionalFormatting sqref="AE17:AJ17">
    <cfRule type="expression" dxfId="116" priority="116">
      <formula>$DG17="×"</formula>
    </cfRule>
  </conditionalFormatting>
  <conditionalFormatting sqref="A16">
    <cfRule type="expression" dxfId="114" priority="115">
      <formula>$DD16="×"</formula>
    </cfRule>
  </conditionalFormatting>
  <conditionalFormatting sqref="G16">
    <cfRule type="expression" dxfId="113" priority="114">
      <formula>$DE16="×"</formula>
    </cfRule>
  </conditionalFormatting>
  <conditionalFormatting sqref="V16">
    <cfRule type="expression" dxfId="112" priority="112">
      <formula>$DF16="×"</formula>
    </cfRule>
  </conditionalFormatting>
  <conditionalFormatting sqref="AE16:AJ16">
    <cfRule type="expression" dxfId="111" priority="111">
      <formula>$DG16="×"</formula>
    </cfRule>
  </conditionalFormatting>
  <conditionalFormatting sqref="A19">
    <cfRule type="expression" dxfId="109" priority="110">
      <formula>$DD19="×"</formula>
    </cfRule>
  </conditionalFormatting>
  <conditionalFormatting sqref="G19">
    <cfRule type="expression" dxfId="108" priority="109">
      <formula>$DE19="×"</formula>
    </cfRule>
  </conditionalFormatting>
  <conditionalFormatting sqref="V19">
    <cfRule type="expression" dxfId="107" priority="107">
      <formula>$DF19="×"</formula>
    </cfRule>
  </conditionalFormatting>
  <conditionalFormatting sqref="AE19:AJ19">
    <cfRule type="expression" dxfId="106" priority="106">
      <formula>$DG19="×"</formula>
    </cfRule>
  </conditionalFormatting>
  <conditionalFormatting sqref="A18">
    <cfRule type="expression" dxfId="104" priority="105">
      <formula>$DD18="×"</formula>
    </cfRule>
  </conditionalFormatting>
  <conditionalFormatting sqref="G18">
    <cfRule type="expression" dxfId="103" priority="104">
      <formula>$DE18="×"</formula>
    </cfRule>
  </conditionalFormatting>
  <conditionalFormatting sqref="V18">
    <cfRule type="expression" dxfId="102" priority="102">
      <formula>$DF18="×"</formula>
    </cfRule>
  </conditionalFormatting>
  <conditionalFormatting sqref="AE18:AJ18">
    <cfRule type="expression" dxfId="101" priority="101">
      <formula>$DG18="×"</formula>
    </cfRule>
  </conditionalFormatting>
  <conditionalFormatting sqref="A21">
    <cfRule type="expression" dxfId="99" priority="100">
      <formula>$DD21="×"</formula>
    </cfRule>
  </conditionalFormatting>
  <conditionalFormatting sqref="G21">
    <cfRule type="expression" dxfId="98" priority="99">
      <formula>$DE21="×"</formula>
    </cfRule>
  </conditionalFormatting>
  <conditionalFormatting sqref="V21">
    <cfRule type="expression" dxfId="97" priority="97">
      <formula>$DF21="×"</formula>
    </cfRule>
  </conditionalFormatting>
  <conditionalFormatting sqref="AE21:AJ21">
    <cfRule type="expression" dxfId="96" priority="96">
      <formula>$DG21="×"</formula>
    </cfRule>
  </conditionalFormatting>
  <conditionalFormatting sqref="A20">
    <cfRule type="expression" dxfId="94" priority="95">
      <formula>$DD20="×"</formula>
    </cfRule>
  </conditionalFormatting>
  <conditionalFormatting sqref="G20">
    <cfRule type="expression" dxfId="93" priority="94">
      <formula>$DE20="×"</formula>
    </cfRule>
  </conditionalFormatting>
  <conditionalFormatting sqref="V20">
    <cfRule type="expression" dxfId="92" priority="92">
      <formula>$DF20="×"</formula>
    </cfRule>
  </conditionalFormatting>
  <conditionalFormatting sqref="AE20:AJ20">
    <cfRule type="expression" dxfId="91" priority="91">
      <formula>$DG20="×"</formula>
    </cfRule>
  </conditionalFormatting>
  <conditionalFormatting sqref="A23">
    <cfRule type="expression" dxfId="89" priority="90">
      <formula>$DD23="×"</formula>
    </cfRule>
  </conditionalFormatting>
  <conditionalFormatting sqref="G23">
    <cfRule type="expression" dxfId="88" priority="89">
      <formula>$DE23="×"</formula>
    </cfRule>
  </conditionalFormatting>
  <conditionalFormatting sqref="V23">
    <cfRule type="expression" dxfId="87" priority="87">
      <formula>$DF23="×"</formula>
    </cfRule>
  </conditionalFormatting>
  <conditionalFormatting sqref="AE23:AJ23">
    <cfRule type="expression" dxfId="86" priority="86">
      <formula>$DG23="×"</formula>
    </cfRule>
  </conditionalFormatting>
  <conditionalFormatting sqref="A22">
    <cfRule type="expression" dxfId="84" priority="85">
      <formula>$DD22="×"</formula>
    </cfRule>
  </conditionalFormatting>
  <conditionalFormatting sqref="G22">
    <cfRule type="expression" dxfId="83" priority="84">
      <formula>$DE22="×"</formula>
    </cfRule>
  </conditionalFormatting>
  <conditionalFormatting sqref="V22">
    <cfRule type="expression" dxfId="82" priority="82">
      <formula>$DF22="×"</formula>
    </cfRule>
  </conditionalFormatting>
  <conditionalFormatting sqref="AE22:AJ22">
    <cfRule type="expression" dxfId="81" priority="81">
      <formula>$DG22="×"</formula>
    </cfRule>
  </conditionalFormatting>
  <conditionalFormatting sqref="A25">
    <cfRule type="expression" dxfId="79" priority="80">
      <formula>$DD25="×"</formula>
    </cfRule>
  </conditionalFormatting>
  <conditionalFormatting sqref="G25">
    <cfRule type="expression" dxfId="78" priority="79">
      <formula>$DE25="×"</formula>
    </cfRule>
  </conditionalFormatting>
  <conditionalFormatting sqref="V25">
    <cfRule type="expression" dxfId="77" priority="77">
      <formula>$DF25="×"</formula>
    </cfRule>
  </conditionalFormatting>
  <conditionalFormatting sqref="AE25:AJ25">
    <cfRule type="expression" dxfId="76" priority="76">
      <formula>$DG25="×"</formula>
    </cfRule>
  </conditionalFormatting>
  <conditionalFormatting sqref="A24">
    <cfRule type="expression" dxfId="74" priority="75">
      <formula>$DD24="×"</formula>
    </cfRule>
  </conditionalFormatting>
  <conditionalFormatting sqref="G24">
    <cfRule type="expression" dxfId="73" priority="74">
      <formula>$DE24="×"</formula>
    </cfRule>
  </conditionalFormatting>
  <conditionalFormatting sqref="V24">
    <cfRule type="expression" dxfId="72" priority="72">
      <formula>$DF24="×"</formula>
    </cfRule>
  </conditionalFormatting>
  <conditionalFormatting sqref="AE24:AJ24">
    <cfRule type="expression" dxfId="71" priority="71">
      <formula>$DG24="×"</formula>
    </cfRule>
  </conditionalFormatting>
  <conditionalFormatting sqref="A27">
    <cfRule type="expression" dxfId="69" priority="70">
      <formula>$DD27="×"</formula>
    </cfRule>
  </conditionalFormatting>
  <conditionalFormatting sqref="G27">
    <cfRule type="expression" dxfId="68" priority="69">
      <formula>$DE27="×"</formula>
    </cfRule>
  </conditionalFormatting>
  <conditionalFormatting sqref="V27">
    <cfRule type="expression" dxfId="67" priority="67">
      <formula>$DF27="×"</formula>
    </cfRule>
  </conditionalFormatting>
  <conditionalFormatting sqref="AE27:AJ27">
    <cfRule type="expression" dxfId="66" priority="66">
      <formula>$DG27="×"</formula>
    </cfRule>
  </conditionalFormatting>
  <conditionalFormatting sqref="A26">
    <cfRule type="expression" dxfId="64" priority="65">
      <formula>$DD26="×"</formula>
    </cfRule>
  </conditionalFormatting>
  <conditionalFormatting sqref="G26">
    <cfRule type="expression" dxfId="63" priority="64">
      <formula>$DE26="×"</formula>
    </cfRule>
  </conditionalFormatting>
  <conditionalFormatting sqref="V26">
    <cfRule type="expression" dxfId="62" priority="62">
      <formula>$DF26="×"</formula>
    </cfRule>
  </conditionalFormatting>
  <conditionalFormatting sqref="AE26:AJ26">
    <cfRule type="expression" dxfId="61" priority="61">
      <formula>$DG26="×"</formula>
    </cfRule>
  </conditionalFormatting>
  <conditionalFormatting sqref="A39">
    <cfRule type="expression" dxfId="59" priority="60">
      <formula>$DD39="×"</formula>
    </cfRule>
  </conditionalFormatting>
  <conditionalFormatting sqref="G39">
    <cfRule type="expression" dxfId="58" priority="59">
      <formula>$DE39="×"</formula>
    </cfRule>
  </conditionalFormatting>
  <conditionalFormatting sqref="V39">
    <cfRule type="expression" dxfId="57" priority="57">
      <formula>$DF39="×"</formula>
    </cfRule>
  </conditionalFormatting>
  <conditionalFormatting sqref="AE39:AJ39">
    <cfRule type="expression" dxfId="56" priority="56">
      <formula>$DG39="×"</formula>
    </cfRule>
  </conditionalFormatting>
  <conditionalFormatting sqref="A28">
    <cfRule type="expression" dxfId="54" priority="55">
      <formula>$DD28="×"</formula>
    </cfRule>
  </conditionalFormatting>
  <conditionalFormatting sqref="G28">
    <cfRule type="expression" dxfId="53" priority="54">
      <formula>$DE28="×"</formula>
    </cfRule>
  </conditionalFormatting>
  <conditionalFormatting sqref="V28">
    <cfRule type="expression" dxfId="52" priority="52">
      <formula>$DF28="×"</formula>
    </cfRule>
  </conditionalFormatting>
  <conditionalFormatting sqref="AE28:AJ28">
    <cfRule type="expression" dxfId="51" priority="51">
      <formula>$DG28="×"</formula>
    </cfRule>
  </conditionalFormatting>
  <conditionalFormatting sqref="A30">
    <cfRule type="expression" dxfId="49" priority="50">
      <formula>$DD30="×"</formula>
    </cfRule>
  </conditionalFormatting>
  <conditionalFormatting sqref="G30">
    <cfRule type="expression" dxfId="48" priority="49">
      <formula>$DE30="×"</formula>
    </cfRule>
  </conditionalFormatting>
  <conditionalFormatting sqref="V30">
    <cfRule type="expression" dxfId="47" priority="47">
      <formula>$DF30="×"</formula>
    </cfRule>
  </conditionalFormatting>
  <conditionalFormatting sqref="AE30:AJ30">
    <cfRule type="expression" dxfId="46" priority="46">
      <formula>$DG30="×"</formula>
    </cfRule>
  </conditionalFormatting>
  <conditionalFormatting sqref="A29">
    <cfRule type="expression" dxfId="44" priority="45">
      <formula>$DD29="×"</formula>
    </cfRule>
  </conditionalFormatting>
  <conditionalFormatting sqref="G29">
    <cfRule type="expression" dxfId="43" priority="44">
      <formula>$DE29="×"</formula>
    </cfRule>
  </conditionalFormatting>
  <conditionalFormatting sqref="V29">
    <cfRule type="expression" dxfId="42" priority="42">
      <formula>$DF29="×"</formula>
    </cfRule>
  </conditionalFormatting>
  <conditionalFormatting sqref="AE29:AJ29">
    <cfRule type="expression" dxfId="41" priority="41">
      <formula>$DG29="×"</formula>
    </cfRule>
  </conditionalFormatting>
  <conditionalFormatting sqref="A32">
    <cfRule type="expression" dxfId="39" priority="40">
      <formula>$DD32="×"</formula>
    </cfRule>
  </conditionalFormatting>
  <conditionalFormatting sqref="G32">
    <cfRule type="expression" dxfId="38" priority="39">
      <formula>$DE32="×"</formula>
    </cfRule>
  </conditionalFormatting>
  <conditionalFormatting sqref="V32">
    <cfRule type="expression" dxfId="37" priority="37">
      <formula>$DF32="×"</formula>
    </cfRule>
  </conditionalFormatting>
  <conditionalFormatting sqref="AE32:AJ32">
    <cfRule type="expression" dxfId="36" priority="36">
      <formula>$DG32="×"</formula>
    </cfRule>
  </conditionalFormatting>
  <conditionalFormatting sqref="A31">
    <cfRule type="expression" dxfId="34" priority="35">
      <formula>$DD31="×"</formula>
    </cfRule>
  </conditionalFormatting>
  <conditionalFormatting sqref="G31">
    <cfRule type="expression" dxfId="33" priority="34">
      <formula>$DE31="×"</formula>
    </cfRule>
  </conditionalFormatting>
  <conditionalFormatting sqref="V31">
    <cfRule type="expression" dxfId="32" priority="32">
      <formula>$DF31="×"</formula>
    </cfRule>
  </conditionalFormatting>
  <conditionalFormatting sqref="AE31:AJ31">
    <cfRule type="expression" dxfId="31" priority="31">
      <formula>$DG31="×"</formula>
    </cfRule>
  </conditionalFormatting>
  <conditionalFormatting sqref="A34">
    <cfRule type="expression" dxfId="29" priority="30">
      <formula>$DD34="×"</formula>
    </cfRule>
  </conditionalFormatting>
  <conditionalFormatting sqref="G34">
    <cfRule type="expression" dxfId="28" priority="29">
      <formula>$DE34="×"</formula>
    </cfRule>
  </conditionalFormatting>
  <conditionalFormatting sqref="V34">
    <cfRule type="expression" dxfId="27" priority="27">
      <formula>$DF34="×"</formula>
    </cfRule>
  </conditionalFormatting>
  <conditionalFormatting sqref="AE34:AJ34">
    <cfRule type="expression" dxfId="26" priority="26">
      <formula>$DG34="×"</formula>
    </cfRule>
  </conditionalFormatting>
  <conditionalFormatting sqref="A33">
    <cfRule type="expression" dxfId="24" priority="25">
      <formula>$DD33="×"</formula>
    </cfRule>
  </conditionalFormatting>
  <conditionalFormatting sqref="G33">
    <cfRule type="expression" dxfId="23" priority="24">
      <formula>$DE33="×"</formula>
    </cfRule>
  </conditionalFormatting>
  <conditionalFormatting sqref="V33">
    <cfRule type="expression" dxfId="22" priority="22">
      <formula>$DF33="×"</formula>
    </cfRule>
  </conditionalFormatting>
  <conditionalFormatting sqref="AE33:AJ33">
    <cfRule type="expression" dxfId="21" priority="21">
      <formula>$DG33="×"</formula>
    </cfRule>
  </conditionalFormatting>
  <conditionalFormatting sqref="A37">
    <cfRule type="expression" dxfId="19" priority="20">
      <formula>$DD37="×"</formula>
    </cfRule>
  </conditionalFormatting>
  <conditionalFormatting sqref="G37">
    <cfRule type="expression" dxfId="18" priority="19">
      <formula>$DE37="×"</formula>
    </cfRule>
  </conditionalFormatting>
  <conditionalFormatting sqref="V37">
    <cfRule type="expression" dxfId="17" priority="17">
      <formula>$DF37="×"</formula>
    </cfRule>
  </conditionalFormatting>
  <conditionalFormatting sqref="AE37:AJ37">
    <cfRule type="expression" dxfId="16" priority="16">
      <formula>$DG37="×"</formula>
    </cfRule>
  </conditionalFormatting>
  <conditionalFormatting sqref="A35">
    <cfRule type="expression" dxfId="14" priority="15">
      <formula>$DD35="×"</formula>
    </cfRule>
  </conditionalFormatting>
  <conditionalFormatting sqref="G35">
    <cfRule type="expression" dxfId="13" priority="14">
      <formula>$DE35="×"</formula>
    </cfRule>
  </conditionalFormatting>
  <conditionalFormatting sqref="V35">
    <cfRule type="expression" dxfId="12" priority="12">
      <formula>$DF35="×"</formula>
    </cfRule>
  </conditionalFormatting>
  <conditionalFormatting sqref="AE35:AJ35">
    <cfRule type="expression" dxfId="11" priority="11">
      <formula>$DG35="×"</formula>
    </cfRule>
  </conditionalFormatting>
  <conditionalFormatting sqref="A38">
    <cfRule type="expression" dxfId="9" priority="10">
      <formula>$DD38="×"</formula>
    </cfRule>
  </conditionalFormatting>
  <conditionalFormatting sqref="G38">
    <cfRule type="expression" dxfId="8" priority="9">
      <formula>$DE38="×"</formula>
    </cfRule>
  </conditionalFormatting>
  <conditionalFormatting sqref="V38">
    <cfRule type="expression" dxfId="7" priority="7">
      <formula>$DF38="×"</formula>
    </cfRule>
  </conditionalFormatting>
  <conditionalFormatting sqref="AE38:AJ38">
    <cfRule type="expression" dxfId="6" priority="6">
      <formula>$DG38="×"</formula>
    </cfRule>
  </conditionalFormatting>
  <conditionalFormatting sqref="A36">
    <cfRule type="expression" dxfId="4" priority="5">
      <formula>$DD36="×"</formula>
    </cfRule>
  </conditionalFormatting>
  <conditionalFormatting sqref="G36">
    <cfRule type="expression" dxfId="3" priority="4">
      <formula>$DE36="×"</formula>
    </cfRule>
  </conditionalFormatting>
  <conditionalFormatting sqref="V36">
    <cfRule type="expression" dxfId="2" priority="2">
      <formula>$DF36="×"</formula>
    </cfRule>
  </conditionalFormatting>
  <conditionalFormatting sqref="AE36:AJ36">
    <cfRule type="expression" dxfId="1" priority="1">
      <formula>$DG36="×"</formula>
    </cfRule>
  </conditionalFormatting>
  <dataValidations count="6">
    <dataValidation type="list" allowBlank="1" showInputMessage="1" sqref="AE10:AJ10" xr:uid="{00000000-0002-0000-0000-000000000000}">
      <formula1>"　,（税抜）,（税込）"</formula1>
    </dataValidation>
    <dataValidation type="textLength" allowBlank="1" showInputMessage="1" showErrorMessage="1" sqref="G11:G40 V11:V40" xr:uid="{00000000-0002-0000-0000-000002000000}">
      <formula1>0</formula1>
      <formula2>100</formula2>
    </dataValidation>
    <dataValidation type="whole" operator="greaterThanOrEqual" allowBlank="1" showInputMessage="1" showErrorMessage="1" sqref="G61:L62 AA60:AE61 G59:L59 AE11:AE44" xr:uid="{00000000-0002-0000-0000-000003000000}">
      <formula1>0</formula1>
    </dataValidation>
    <dataValidation allowBlank="1" showInputMessage="1" showErrorMessage="1" promptTitle="自動判定されます" prompt="計算式が入力してありますので自動判定されます" sqref="AM42:AO42 AN47:AR47 AM46:AM47 AM44:AO44 AN46 AM63" xr:uid="{00000000-0002-0000-0000-000004000000}"/>
    <dataValidation type="whole" imeMode="disabled" operator="greaterThanOrEqual" allowBlank="1" showInputMessage="1" showErrorMessage="1" sqref="AA59:AE59" xr:uid="{00000000-0002-0000-0000-000005000000}">
      <formula1>0</formula1>
    </dataValidation>
    <dataValidation type="whole" errorStyle="warning" imeMode="disabled" allowBlank="1" showInputMessage="1" showErrorMessage="1" errorTitle="補助上限額入力エラー" error="補助上限額は、通常：200万円・インボイス特例：250万円までを入力してください。" sqref="AO6" xr:uid="{A0A660BB-B856-47B8-89F4-7A31408FE34F}">
      <formula1>1</formula1>
      <formula2>2500000</formula2>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134" id="{2BF7CF69-1045-4B13-9266-C3132386E04F}">
            <xm:f>AND(A11="⑨設備処分費",ExpenseCategoryList!$U$2="×")</xm:f>
            <x14:dxf>
              <fill>
                <patternFill>
                  <bgColor rgb="FFFF0000"/>
                </patternFill>
              </fill>
            </x14:dxf>
          </x14:cfRule>
          <xm:sqref>AE11:AE13 AE15 AE40</xm:sqref>
        </x14:conditionalFormatting>
        <x14:conditionalFormatting xmlns:xm="http://schemas.microsoft.com/office/excel/2006/main">
          <x14:cfRule type="expression" priority="123" id="{3EEC85BA-BE70-497A-90EA-C20D6D35CC51}">
            <xm:f>AND(A14="⑨設備処分費",ExpenseCategoryList!$U$2="×")</xm:f>
            <x14:dxf>
              <fill>
                <patternFill>
                  <bgColor rgb="FFFF0000"/>
                </patternFill>
              </fill>
            </x14:dxf>
          </x14:cfRule>
          <xm:sqref>AE14</xm:sqref>
        </x14:conditionalFormatting>
        <x14:conditionalFormatting xmlns:xm="http://schemas.microsoft.com/office/excel/2006/main">
          <x14:cfRule type="expression" priority="118" id="{26801EB3-9A10-4296-B5EB-0D31EF6AD8AC}">
            <xm:f>AND(A17="⑨設備処分費",ExpenseCategoryList!$U$2="×")</xm:f>
            <x14:dxf>
              <fill>
                <patternFill>
                  <bgColor rgb="FFFF0000"/>
                </patternFill>
              </fill>
            </x14:dxf>
          </x14:cfRule>
          <xm:sqref>AE17</xm:sqref>
        </x14:conditionalFormatting>
        <x14:conditionalFormatting xmlns:xm="http://schemas.microsoft.com/office/excel/2006/main">
          <x14:cfRule type="expression" priority="113" id="{25AFB725-B5E0-4D6D-B406-8067989E854E}">
            <xm:f>AND(A16="⑨設備処分費",ExpenseCategoryList!$U$2="×")</xm:f>
            <x14:dxf>
              <fill>
                <patternFill>
                  <bgColor rgb="FFFF0000"/>
                </patternFill>
              </fill>
            </x14:dxf>
          </x14:cfRule>
          <xm:sqref>AE16</xm:sqref>
        </x14:conditionalFormatting>
        <x14:conditionalFormatting xmlns:xm="http://schemas.microsoft.com/office/excel/2006/main">
          <x14:cfRule type="expression" priority="108" id="{1C9E92CB-773E-45A5-89F5-BDBD729B6D09}">
            <xm:f>AND(A19="⑨設備処分費",ExpenseCategoryList!$U$2="×")</xm:f>
            <x14:dxf>
              <fill>
                <patternFill>
                  <bgColor rgb="FFFF0000"/>
                </patternFill>
              </fill>
            </x14:dxf>
          </x14:cfRule>
          <xm:sqref>AE19</xm:sqref>
        </x14:conditionalFormatting>
        <x14:conditionalFormatting xmlns:xm="http://schemas.microsoft.com/office/excel/2006/main">
          <x14:cfRule type="expression" priority="103" id="{49C52AF4-E2BC-4A08-B7DF-CCE42A1094C3}">
            <xm:f>AND(A18="⑨設備処分費",ExpenseCategoryList!$U$2="×")</xm:f>
            <x14:dxf>
              <fill>
                <patternFill>
                  <bgColor rgb="FFFF0000"/>
                </patternFill>
              </fill>
            </x14:dxf>
          </x14:cfRule>
          <xm:sqref>AE18</xm:sqref>
        </x14:conditionalFormatting>
        <x14:conditionalFormatting xmlns:xm="http://schemas.microsoft.com/office/excel/2006/main">
          <x14:cfRule type="expression" priority="98" id="{14ACCEAD-869E-4FF9-AE6F-F94B3C2349FB}">
            <xm:f>AND(A21="⑨設備処分費",ExpenseCategoryList!$U$2="×")</xm:f>
            <x14:dxf>
              <fill>
                <patternFill>
                  <bgColor rgb="FFFF0000"/>
                </patternFill>
              </fill>
            </x14:dxf>
          </x14:cfRule>
          <xm:sqref>AE21</xm:sqref>
        </x14:conditionalFormatting>
        <x14:conditionalFormatting xmlns:xm="http://schemas.microsoft.com/office/excel/2006/main">
          <x14:cfRule type="expression" priority="93" id="{357F14F3-11EC-47E7-8796-FD8156995CF0}">
            <xm:f>AND(A20="⑨設備処分費",ExpenseCategoryList!$U$2="×")</xm:f>
            <x14:dxf>
              <fill>
                <patternFill>
                  <bgColor rgb="FFFF0000"/>
                </patternFill>
              </fill>
            </x14:dxf>
          </x14:cfRule>
          <xm:sqref>AE20</xm:sqref>
        </x14:conditionalFormatting>
        <x14:conditionalFormatting xmlns:xm="http://schemas.microsoft.com/office/excel/2006/main">
          <x14:cfRule type="expression" priority="88" id="{52C82559-9499-4FB9-8903-85F8D7736B89}">
            <xm:f>AND(A23="⑨設備処分費",ExpenseCategoryList!$U$2="×")</xm:f>
            <x14:dxf>
              <fill>
                <patternFill>
                  <bgColor rgb="FFFF0000"/>
                </patternFill>
              </fill>
            </x14:dxf>
          </x14:cfRule>
          <xm:sqref>AE23</xm:sqref>
        </x14:conditionalFormatting>
        <x14:conditionalFormatting xmlns:xm="http://schemas.microsoft.com/office/excel/2006/main">
          <x14:cfRule type="expression" priority="83" id="{713F6844-A972-4EC8-98CB-DA60C9606332}">
            <xm:f>AND(A22="⑨設備処分費",ExpenseCategoryList!$U$2="×")</xm:f>
            <x14:dxf>
              <fill>
                <patternFill>
                  <bgColor rgb="FFFF0000"/>
                </patternFill>
              </fill>
            </x14:dxf>
          </x14:cfRule>
          <xm:sqref>AE22</xm:sqref>
        </x14:conditionalFormatting>
        <x14:conditionalFormatting xmlns:xm="http://schemas.microsoft.com/office/excel/2006/main">
          <x14:cfRule type="expression" priority="78" id="{F6CA3021-5D63-44B0-B286-8BCC63E9E5F7}">
            <xm:f>AND(A25="⑨設備処分費",ExpenseCategoryList!$U$2="×")</xm:f>
            <x14:dxf>
              <fill>
                <patternFill>
                  <bgColor rgb="FFFF0000"/>
                </patternFill>
              </fill>
            </x14:dxf>
          </x14:cfRule>
          <xm:sqref>AE25</xm:sqref>
        </x14:conditionalFormatting>
        <x14:conditionalFormatting xmlns:xm="http://schemas.microsoft.com/office/excel/2006/main">
          <x14:cfRule type="expression" priority="73" id="{39C8E604-9398-45C9-9FFA-9C4A92321DC4}">
            <xm:f>AND(A24="⑨設備処分費",ExpenseCategoryList!$U$2="×")</xm:f>
            <x14:dxf>
              <fill>
                <patternFill>
                  <bgColor rgb="FFFF0000"/>
                </patternFill>
              </fill>
            </x14:dxf>
          </x14:cfRule>
          <xm:sqref>AE24</xm:sqref>
        </x14:conditionalFormatting>
        <x14:conditionalFormatting xmlns:xm="http://schemas.microsoft.com/office/excel/2006/main">
          <x14:cfRule type="expression" priority="68" id="{7FA78A26-13F3-40B4-AA71-EE8AF18B8016}">
            <xm:f>AND(A27="⑨設備処分費",ExpenseCategoryList!$U$2="×")</xm:f>
            <x14:dxf>
              <fill>
                <patternFill>
                  <bgColor rgb="FFFF0000"/>
                </patternFill>
              </fill>
            </x14:dxf>
          </x14:cfRule>
          <xm:sqref>AE27</xm:sqref>
        </x14:conditionalFormatting>
        <x14:conditionalFormatting xmlns:xm="http://schemas.microsoft.com/office/excel/2006/main">
          <x14:cfRule type="expression" priority="63" id="{686462A1-D8B1-49E5-ABD8-30FC38E4BDA7}">
            <xm:f>AND(A26="⑨設備処分費",ExpenseCategoryList!$U$2="×")</xm:f>
            <x14:dxf>
              <fill>
                <patternFill>
                  <bgColor rgb="FFFF0000"/>
                </patternFill>
              </fill>
            </x14:dxf>
          </x14:cfRule>
          <xm:sqref>AE26</xm:sqref>
        </x14:conditionalFormatting>
        <x14:conditionalFormatting xmlns:xm="http://schemas.microsoft.com/office/excel/2006/main">
          <x14:cfRule type="expression" priority="58" id="{939A7D84-AE64-48E7-ABDA-27C8E12429A3}">
            <xm:f>AND(A39="⑨設備処分費",ExpenseCategoryList!$U$2="×")</xm:f>
            <x14:dxf>
              <fill>
                <patternFill>
                  <bgColor rgb="FFFF0000"/>
                </patternFill>
              </fill>
            </x14:dxf>
          </x14:cfRule>
          <xm:sqref>AE39</xm:sqref>
        </x14:conditionalFormatting>
        <x14:conditionalFormatting xmlns:xm="http://schemas.microsoft.com/office/excel/2006/main">
          <x14:cfRule type="expression" priority="53" id="{C5F04AAC-645C-477F-A35F-37663D1E3A44}">
            <xm:f>AND(A28="⑨設備処分費",ExpenseCategoryList!$U$2="×")</xm:f>
            <x14:dxf>
              <fill>
                <patternFill>
                  <bgColor rgb="FFFF0000"/>
                </patternFill>
              </fill>
            </x14:dxf>
          </x14:cfRule>
          <xm:sqref>AE28</xm:sqref>
        </x14:conditionalFormatting>
        <x14:conditionalFormatting xmlns:xm="http://schemas.microsoft.com/office/excel/2006/main">
          <x14:cfRule type="expression" priority="48" id="{0648BC5A-8AB7-42E1-AF63-3D4EE286295A}">
            <xm:f>AND(A30="⑨設備処分費",ExpenseCategoryList!$U$2="×")</xm:f>
            <x14:dxf>
              <fill>
                <patternFill>
                  <bgColor rgb="FFFF0000"/>
                </patternFill>
              </fill>
            </x14:dxf>
          </x14:cfRule>
          <xm:sqref>AE30</xm:sqref>
        </x14:conditionalFormatting>
        <x14:conditionalFormatting xmlns:xm="http://schemas.microsoft.com/office/excel/2006/main">
          <x14:cfRule type="expression" priority="43" id="{CACFABAD-11C6-4D84-928B-0B1E524048A6}">
            <xm:f>AND(A29="⑨設備処分費",ExpenseCategoryList!$U$2="×")</xm:f>
            <x14:dxf>
              <fill>
                <patternFill>
                  <bgColor rgb="FFFF0000"/>
                </patternFill>
              </fill>
            </x14:dxf>
          </x14:cfRule>
          <xm:sqref>AE29</xm:sqref>
        </x14:conditionalFormatting>
        <x14:conditionalFormatting xmlns:xm="http://schemas.microsoft.com/office/excel/2006/main">
          <x14:cfRule type="expression" priority="38" id="{6C2CD895-9633-40B3-9C13-E9B2F06A3EAA}">
            <xm:f>AND(A32="⑨設備処分費",ExpenseCategoryList!$U$2="×")</xm:f>
            <x14:dxf>
              <fill>
                <patternFill>
                  <bgColor rgb="FFFF0000"/>
                </patternFill>
              </fill>
            </x14:dxf>
          </x14:cfRule>
          <xm:sqref>AE32</xm:sqref>
        </x14:conditionalFormatting>
        <x14:conditionalFormatting xmlns:xm="http://schemas.microsoft.com/office/excel/2006/main">
          <x14:cfRule type="expression" priority="33" id="{1FD64EB1-0C95-4BE2-ABBD-A77903556085}">
            <xm:f>AND(A31="⑨設備処分費",ExpenseCategoryList!$U$2="×")</xm:f>
            <x14:dxf>
              <fill>
                <patternFill>
                  <bgColor rgb="FFFF0000"/>
                </patternFill>
              </fill>
            </x14:dxf>
          </x14:cfRule>
          <xm:sqref>AE31</xm:sqref>
        </x14:conditionalFormatting>
        <x14:conditionalFormatting xmlns:xm="http://schemas.microsoft.com/office/excel/2006/main">
          <x14:cfRule type="expression" priority="28" id="{7385AA0A-EDE8-43F1-86F3-D950E69B8CEA}">
            <xm:f>AND(A34="⑨設備処分費",ExpenseCategoryList!$U$2="×")</xm:f>
            <x14:dxf>
              <fill>
                <patternFill>
                  <bgColor rgb="FFFF0000"/>
                </patternFill>
              </fill>
            </x14:dxf>
          </x14:cfRule>
          <xm:sqref>AE34</xm:sqref>
        </x14:conditionalFormatting>
        <x14:conditionalFormatting xmlns:xm="http://schemas.microsoft.com/office/excel/2006/main">
          <x14:cfRule type="expression" priority="23" id="{EC0AC6DA-7E71-428C-A244-439DEFF085CA}">
            <xm:f>AND(A33="⑨設備処分費",ExpenseCategoryList!$U$2="×")</xm:f>
            <x14:dxf>
              <fill>
                <patternFill>
                  <bgColor rgb="FFFF0000"/>
                </patternFill>
              </fill>
            </x14:dxf>
          </x14:cfRule>
          <xm:sqref>AE33</xm:sqref>
        </x14:conditionalFormatting>
        <x14:conditionalFormatting xmlns:xm="http://schemas.microsoft.com/office/excel/2006/main">
          <x14:cfRule type="expression" priority="18" id="{1E0C283D-270E-4082-9F3C-8E0293CFE93C}">
            <xm:f>AND(A37="⑨設備処分費",ExpenseCategoryList!$U$2="×")</xm:f>
            <x14:dxf>
              <fill>
                <patternFill>
                  <bgColor rgb="FFFF0000"/>
                </patternFill>
              </fill>
            </x14:dxf>
          </x14:cfRule>
          <xm:sqref>AE37</xm:sqref>
        </x14:conditionalFormatting>
        <x14:conditionalFormatting xmlns:xm="http://schemas.microsoft.com/office/excel/2006/main">
          <x14:cfRule type="expression" priority="13" id="{B3C02634-FC0C-4DAE-B37A-8A1848949601}">
            <xm:f>AND(A35="⑨設備処分費",ExpenseCategoryList!$U$2="×")</xm:f>
            <x14:dxf>
              <fill>
                <patternFill>
                  <bgColor rgb="FFFF0000"/>
                </patternFill>
              </fill>
            </x14:dxf>
          </x14:cfRule>
          <xm:sqref>AE35</xm:sqref>
        </x14:conditionalFormatting>
        <x14:conditionalFormatting xmlns:xm="http://schemas.microsoft.com/office/excel/2006/main">
          <x14:cfRule type="expression" priority="8" id="{7E905CBD-0093-4912-8774-4FCABDE9DC83}">
            <xm:f>AND(A38="⑨設備処分費",ExpenseCategoryList!$U$2="×")</xm:f>
            <x14:dxf>
              <fill>
                <patternFill>
                  <bgColor rgb="FFFF0000"/>
                </patternFill>
              </fill>
            </x14:dxf>
          </x14:cfRule>
          <xm:sqref>AE38</xm:sqref>
        </x14:conditionalFormatting>
        <x14:conditionalFormatting xmlns:xm="http://schemas.microsoft.com/office/excel/2006/main">
          <x14:cfRule type="expression" priority="3" id="{7F9AA8C0-AC3F-49BE-9FC4-5F32A317A367}">
            <xm:f>AND(A36="⑨設備処分費",ExpenseCategoryList!$U$2="×")</xm:f>
            <x14:dxf>
              <fill>
                <patternFill>
                  <bgColor rgb="FFFF0000"/>
                </patternFill>
              </fill>
            </x14:dxf>
          </x14:cfRule>
          <xm:sqref>AE36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ExpenseCategoryList!$B$2:$B$9</xm:f>
          </x14:formula1>
          <xm:sqref>A11:F40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Y60"/>
  <sheetViews>
    <sheetView topLeftCell="A25" workbookViewId="0">
      <selection activeCell="E49" sqref="E49"/>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6640625" customWidth="1"/>
    <col min="11" max="11" width="18" customWidth="1"/>
    <col min="12" max="12" width="19.3320312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47" customFormat="1" ht="53.1" customHeight="1" x14ac:dyDescent="0.2">
      <c r="A1" s="21" t="s">
        <v>56</v>
      </c>
      <c r="B1" s="21" t="s">
        <v>57</v>
      </c>
      <c r="C1" s="21" t="s">
        <v>58</v>
      </c>
      <c r="D1" s="21" t="s">
        <v>59</v>
      </c>
      <c r="E1" s="124" t="s">
        <v>60</v>
      </c>
      <c r="F1" s="21" t="s">
        <v>61</v>
      </c>
      <c r="G1" s="21" t="s">
        <v>62</v>
      </c>
      <c r="H1" s="45" t="s">
        <v>63</v>
      </c>
      <c r="I1" s="21" t="s">
        <v>64</v>
      </c>
      <c r="J1" s="21" t="s">
        <v>65</v>
      </c>
      <c r="K1" s="21" t="s">
        <v>66</v>
      </c>
      <c r="L1" s="21" t="s">
        <v>67</v>
      </c>
      <c r="M1" s="21" t="s">
        <v>68</v>
      </c>
      <c r="N1" s="21" t="s">
        <v>69</v>
      </c>
      <c r="O1" s="21" t="s">
        <v>70</v>
      </c>
      <c r="P1" s="21" t="s">
        <v>71</v>
      </c>
      <c r="Q1" s="21" t="s">
        <v>72</v>
      </c>
      <c r="R1" s="45" t="s">
        <v>73</v>
      </c>
      <c r="S1" s="21" t="s">
        <v>74</v>
      </c>
      <c r="T1" s="46" t="s">
        <v>75</v>
      </c>
      <c r="U1" s="21" t="s">
        <v>76</v>
      </c>
      <c r="V1" s="124" t="s">
        <v>77</v>
      </c>
      <c r="W1" s="124" t="s">
        <v>78</v>
      </c>
      <c r="X1" s="21" t="s">
        <v>79</v>
      </c>
      <c r="Y1" s="21" t="s">
        <v>80</v>
      </c>
    </row>
    <row r="2" spans="1:25" x14ac:dyDescent="0.2">
      <c r="A2" s="1">
        <v>1</v>
      </c>
      <c r="B2" s="1" t="s">
        <v>81</v>
      </c>
      <c r="C2" s="1">
        <v>1</v>
      </c>
      <c r="D2" s="1">
        <f>SUM(補助事業計画書②!AE41+補助事業計画書②!AE43)</f>
        <v>0</v>
      </c>
      <c r="E2" s="137">
        <f>補助事業計画書②!AO6</f>
        <v>0</v>
      </c>
      <c r="F2" s="1">
        <f>ROUNDDOWN(補助事業計画書②!AE45*2/3,0)</f>
        <v>0</v>
      </c>
      <c r="G2" s="1">
        <f>IF(F2&gt;E2,E2,F2)</f>
        <v>0</v>
      </c>
      <c r="H2" s="59">
        <f>G33</f>
        <v>0</v>
      </c>
      <c r="I2" s="1">
        <f>ROUNDDOWN(補助事業計画書②!AE41*2/3,0)</f>
        <v>0</v>
      </c>
      <c r="J2" s="1">
        <f>H2-O2</f>
        <v>0</v>
      </c>
      <c r="K2" s="43">
        <f>SUMIF(補助事業計画書②!A11:A40,"&lt;&gt;③ウェブサイト関連費",補助事業計画書②!AE11:AE40)</f>
        <v>0</v>
      </c>
      <c r="L2" s="1">
        <f>ROUNDDOWN(補助事業計画書②!AE43*2/3,0)</f>
        <v>0</v>
      </c>
      <c r="M2" s="1">
        <f>ROUNDDOWN(H2/4,0)</f>
        <v>0</v>
      </c>
      <c r="N2" s="1">
        <f>IF(M2&gt;500000,500000,M2)</f>
        <v>0</v>
      </c>
      <c r="O2" s="1">
        <f>IF(N2&gt;L2,L2,N2)</f>
        <v>0</v>
      </c>
      <c r="P2" s="11" t="str">
        <f>IF(L2&lt;=N2,"○","×")</f>
        <v>○</v>
      </c>
      <c r="Q2" s="43">
        <f>SUMIF(補助事業計画書②!A11:A40,"③ウェブサイト関連費",補助事業計画書②!AE11:AE40)</f>
        <v>0</v>
      </c>
      <c r="R2" s="58" t="str">
        <f>IF(補助事業計画書②!AE42="","いいえ",IF(補助事業計画書②!AE42=0,"いいえ",IF(補助事業計画書②!AE46&lt;補助事業計画書②!AE44*4,"いいえ","はい")))</f>
        <v>いいえ</v>
      </c>
      <c r="S2" s="1">
        <f>ROUNDDOWN(補助事業計画書②!AE45/2,0)</f>
        <v>0</v>
      </c>
      <c r="T2" s="1">
        <f>SUMIF(補助事業計画書②!A:A,"⑨設備処分費",補助事業計画書②!AE:AE)</f>
        <v>0</v>
      </c>
      <c r="U2" s="11" t="str">
        <f>IF(T2&lt;=S2,"○","×")</f>
        <v>○</v>
      </c>
      <c r="V2" s="123" t="str">
        <f>"○"</f>
        <v>○</v>
      </c>
      <c r="W2" s="123" t="str">
        <f>"○"</f>
        <v>○</v>
      </c>
      <c r="X2" s="11" t="str">
        <f>"○"</f>
        <v>○</v>
      </c>
      <c r="Y2" s="11" t="str">
        <f>IF(AND(V2="○",W2="○",X2="○"),"○","×")</f>
        <v>○</v>
      </c>
    </row>
    <row r="3" spans="1:25" x14ac:dyDescent="0.2">
      <c r="A3" s="1">
        <v>2</v>
      </c>
      <c r="B3" s="1" t="s">
        <v>82</v>
      </c>
      <c r="C3" s="1">
        <v>1</v>
      </c>
      <c r="G3" t="s">
        <v>83</v>
      </c>
      <c r="I3" t="s">
        <v>84</v>
      </c>
      <c r="J3" t="s">
        <v>85</v>
      </c>
      <c r="K3" t="s">
        <v>86</v>
      </c>
      <c r="L3" t="s">
        <v>87</v>
      </c>
      <c r="M3" t="s">
        <v>88</v>
      </c>
      <c r="V3" s="57"/>
      <c r="W3" s="57"/>
      <c r="X3" s="57"/>
      <c r="Y3" s="57"/>
    </row>
    <row r="4" spans="1:25" x14ac:dyDescent="0.2">
      <c r="A4" s="1">
        <v>3</v>
      </c>
      <c r="B4" s="1" t="s">
        <v>89</v>
      </c>
      <c r="C4" s="1">
        <v>1</v>
      </c>
      <c r="U4" s="13"/>
    </row>
    <row r="5" spans="1:25" x14ac:dyDescent="0.2">
      <c r="A5" s="1">
        <v>4</v>
      </c>
      <c r="B5" s="1" t="s">
        <v>90</v>
      </c>
      <c r="C5" s="62">
        <v>1</v>
      </c>
      <c r="D5" s="63"/>
      <c r="E5" s="64"/>
      <c r="F5" s="64"/>
      <c r="G5" s="64"/>
      <c r="H5" s="64"/>
      <c r="I5" s="64"/>
      <c r="J5" s="64"/>
      <c r="K5" s="64"/>
      <c r="L5" s="64"/>
      <c r="M5" s="64"/>
      <c r="N5" s="64"/>
      <c r="O5" s="64"/>
      <c r="P5" s="64"/>
      <c r="Q5" s="65"/>
      <c r="U5" s="13"/>
    </row>
    <row r="6" spans="1:25" x14ac:dyDescent="0.2">
      <c r="A6" s="1">
        <v>5</v>
      </c>
      <c r="B6" s="1" t="s">
        <v>91</v>
      </c>
      <c r="C6" s="62">
        <v>1</v>
      </c>
      <c r="D6" s="82" t="s">
        <v>92</v>
      </c>
      <c r="E6" s="81"/>
      <c r="G6" s="67"/>
      <c r="H6" s="67"/>
      <c r="I6" s="67"/>
      <c r="J6" s="31"/>
      <c r="K6" s="31"/>
      <c r="Q6" s="68"/>
    </row>
    <row r="7" spans="1:25" x14ac:dyDescent="0.2">
      <c r="A7" s="1">
        <v>6</v>
      </c>
      <c r="B7" s="1" t="s">
        <v>93</v>
      </c>
      <c r="C7" s="62">
        <v>1</v>
      </c>
      <c r="D7" s="66"/>
      <c r="E7" s="31"/>
      <c r="F7" s="31"/>
      <c r="G7" s="67"/>
      <c r="H7" s="67"/>
      <c r="I7" s="31"/>
      <c r="J7" s="31"/>
      <c r="K7" s="31"/>
      <c r="L7" s="31" t="s">
        <v>94</v>
      </c>
      <c r="M7" s="31"/>
      <c r="N7" s="31" t="s">
        <v>94</v>
      </c>
      <c r="O7" s="31"/>
      <c r="P7" s="31"/>
      <c r="Q7" s="68"/>
    </row>
    <row r="8" spans="1:25" x14ac:dyDescent="0.2">
      <c r="A8" s="1">
        <v>7</v>
      </c>
      <c r="B8" s="1" t="s">
        <v>95</v>
      </c>
      <c r="C8" s="62">
        <v>1</v>
      </c>
      <c r="D8" s="66"/>
      <c r="E8" s="31" t="s">
        <v>96</v>
      </c>
      <c r="F8" s="32"/>
      <c r="G8" s="67" t="s">
        <v>97</v>
      </c>
      <c r="H8" s="67" t="str">
        <f>"2/3"</f>
        <v>2/3</v>
      </c>
      <c r="I8" s="31"/>
      <c r="J8" s="31"/>
      <c r="K8" s="31"/>
      <c r="L8" s="31" t="s">
        <v>98</v>
      </c>
      <c r="M8" s="31"/>
      <c r="N8" s="31" t="s">
        <v>99</v>
      </c>
      <c r="O8" s="31"/>
      <c r="P8" s="31"/>
      <c r="Q8" s="68"/>
    </row>
    <row r="9" spans="1:25" x14ac:dyDescent="0.2">
      <c r="A9" s="1">
        <v>8</v>
      </c>
      <c r="B9" s="1" t="s">
        <v>100</v>
      </c>
      <c r="C9" s="62">
        <v>1</v>
      </c>
      <c r="D9" s="66"/>
      <c r="E9" s="31"/>
      <c r="F9" s="31"/>
      <c r="G9" s="67" t="s">
        <v>101</v>
      </c>
      <c r="H9" s="69" t="str">
        <f xml:space="preserve">  "(1)×補助率 " &amp; H8 &amp;"(※)以内(円未満切捨て)"</f>
        <v>(1)×補助率 2/3(※)以内(円未満切捨て)</v>
      </c>
      <c r="I9" s="31"/>
      <c r="J9" s="31"/>
      <c r="K9" s="31"/>
      <c r="L9" s="31"/>
      <c r="M9" s="31"/>
      <c r="N9" s="31"/>
      <c r="O9" s="31"/>
      <c r="P9" s="31"/>
      <c r="Q9" s="68"/>
    </row>
    <row r="10" spans="1:25" x14ac:dyDescent="0.2">
      <c r="A10" s="126"/>
      <c r="B10" s="126"/>
      <c r="C10" s="126"/>
      <c r="D10" s="66"/>
      <c r="E10" s="31"/>
      <c r="F10" s="31"/>
      <c r="G10" s="67" t="s">
        <v>101</v>
      </c>
      <c r="H10" s="70" t="str">
        <f>"((6)の1/4を上限(最大50万円))、(c)×補助率 " &amp; H8 &amp; " (※)以内(円未満切捨て)"</f>
        <v>((6)の1/4を上限(最大50万円))、(c)×補助率 2/3 (※)以内(円未満切捨て)</v>
      </c>
      <c r="I10" s="67"/>
      <c r="J10" s="31"/>
      <c r="K10" s="31"/>
      <c r="L10" s="31"/>
      <c r="M10" s="31"/>
      <c r="N10" s="31" t="s">
        <v>102</v>
      </c>
      <c r="O10" s="31"/>
      <c r="P10" s="31" t="s">
        <v>103</v>
      </c>
      <c r="Q10" s="68"/>
    </row>
    <row r="11" spans="1:25" ht="13.2" customHeight="1" x14ac:dyDescent="0.2">
      <c r="D11" s="66"/>
      <c r="E11" s="244" t="s">
        <v>104</v>
      </c>
      <c r="F11" s="33" t="s">
        <v>105</v>
      </c>
      <c r="G11" s="90" t="str">
        <f>"a*2/3"</f>
        <v>a*2/3</v>
      </c>
      <c r="H11" s="39" t="str">
        <f>"(" &amp; "a*2/3" &amp; ") /3"</f>
        <v>(a*2/3) /3</v>
      </c>
      <c r="I11" s="34" t="s">
        <v>106</v>
      </c>
      <c r="J11" s="31"/>
      <c r="K11" s="31"/>
      <c r="L11" s="34" t="s">
        <v>107</v>
      </c>
      <c r="M11" s="31"/>
      <c r="N11" s="34" t="s">
        <v>107</v>
      </c>
      <c r="O11" s="240" t="s">
        <v>24</v>
      </c>
      <c r="P11" s="34" t="s">
        <v>107</v>
      </c>
      <c r="Q11" s="68"/>
    </row>
    <row r="12" spans="1:25" x14ac:dyDescent="0.2">
      <c r="D12" s="66">
        <v>12</v>
      </c>
      <c r="E12" s="244"/>
      <c r="F12" s="241">
        <f>K2</f>
        <v>0</v>
      </c>
      <c r="G12" s="37">
        <f>ROUNDDOWN(F12*2/3,0)</f>
        <v>0</v>
      </c>
      <c r="H12" s="36">
        <f>ROUNDDOWN(G12/3,0)</f>
        <v>0</v>
      </c>
      <c r="I12" s="36">
        <f>G12</f>
        <v>0</v>
      </c>
      <c r="J12" s="71"/>
      <c r="K12" s="71"/>
      <c r="L12" s="36">
        <f>IF(I20&lt;=G20,I12,"")</f>
        <v>0</v>
      </c>
      <c r="M12" s="31"/>
      <c r="N12" s="36" t="str">
        <f>IF(I20&lt;=G20,"",IF(I12&gt;G20,G20,I12))</f>
        <v/>
      </c>
      <c r="O12" s="240"/>
      <c r="P12" s="36" t="str">
        <f>IF(I20&lt;=G20,"",G20-P16)</f>
        <v/>
      </c>
      <c r="Q12" s="68"/>
    </row>
    <row r="13" spans="1:25" x14ac:dyDescent="0.2">
      <c r="D13" s="66">
        <v>13</v>
      </c>
      <c r="E13" s="244"/>
      <c r="F13" s="241"/>
      <c r="G13" s="96"/>
      <c r="H13" s="94">
        <f>ROUNDDOWN(G12/3,3)</f>
        <v>0</v>
      </c>
      <c r="I13" s="36"/>
      <c r="J13" s="71"/>
      <c r="K13" s="71"/>
      <c r="L13" s="36"/>
      <c r="M13" s="31"/>
      <c r="N13" s="36"/>
      <c r="O13" s="240"/>
      <c r="P13" s="36"/>
      <c r="Q13" s="68"/>
    </row>
    <row r="14" spans="1:25" x14ac:dyDescent="0.2">
      <c r="D14" s="66">
        <v>14</v>
      </c>
      <c r="E14" s="244"/>
      <c r="F14" s="241"/>
      <c r="G14" s="96">
        <f>ROUNDDOWN(F12*2/3,3) - G12</f>
        <v>0</v>
      </c>
      <c r="H14" s="94">
        <f>ROUNDDOWN(G12/3,3) - H12</f>
        <v>0</v>
      </c>
      <c r="I14" s="94">
        <f>G14</f>
        <v>0</v>
      </c>
      <c r="J14" s="71"/>
      <c r="K14" s="71"/>
      <c r="L14" s="36"/>
      <c r="M14" s="31"/>
      <c r="N14" s="36"/>
      <c r="O14" s="240"/>
      <c r="P14" s="36"/>
      <c r="Q14" s="68"/>
    </row>
    <row r="15" spans="1:25" ht="28.2" customHeight="1" x14ac:dyDescent="0.2">
      <c r="D15" s="66">
        <v>15</v>
      </c>
      <c r="E15" s="242" t="s">
        <v>108</v>
      </c>
      <c r="F15" s="38" t="s">
        <v>109</v>
      </c>
      <c r="G15" s="35" t="str">
        <f>"c*2/3"</f>
        <v>c*2/3</v>
      </c>
      <c r="H15" s="39" t="str">
        <f>"a*2/9"</f>
        <v>a*2/9</v>
      </c>
      <c r="I15" s="129" t="s">
        <v>110</v>
      </c>
      <c r="J15" s="39" t="s">
        <v>111</v>
      </c>
      <c r="K15" s="31"/>
      <c r="L15" s="39" t="s">
        <v>112</v>
      </c>
      <c r="M15" s="31"/>
      <c r="N15" s="39" t="s">
        <v>112</v>
      </c>
      <c r="O15" s="240"/>
      <c r="P15" s="39" t="s">
        <v>112</v>
      </c>
      <c r="Q15" s="68"/>
    </row>
    <row r="16" spans="1:25" x14ac:dyDescent="0.2">
      <c r="D16" s="66">
        <v>16</v>
      </c>
      <c r="E16" s="243"/>
      <c r="F16" s="241">
        <f>Q2</f>
        <v>0</v>
      </c>
      <c r="G16" s="37">
        <f>ROUNDDOWN(F16*2/3,0)</f>
        <v>0</v>
      </c>
      <c r="H16" s="102">
        <f>ROUNDDOWN(F12*2/9,0)</f>
        <v>0</v>
      </c>
      <c r="I16" s="36">
        <f>IF(J16&lt;500000,J16,500000)</f>
        <v>0</v>
      </c>
      <c r="J16" s="36">
        <f>IF(IF(G16&gt;H12,H12,G16)&gt;H20,H20,IF(G16&gt;H12,H12,G16))</f>
        <v>0</v>
      </c>
      <c r="K16" s="71"/>
      <c r="L16" s="36">
        <f>IF(I20&lt;=G20,I16,"")</f>
        <v>0</v>
      </c>
      <c r="M16" t="str">
        <f>IF(L16="","",IF(L16*4&gt;L20,"×","〇"))</f>
        <v>〇</v>
      </c>
      <c r="N16" s="36" t="str">
        <f>IF(I20&lt;=G20,"",G20-N12)</f>
        <v/>
      </c>
      <c r="O16" s="240"/>
      <c r="P16" s="36" t="str">
        <f>IF(I20&lt;=G20,"",IF(ROUNDDOWN(G20/4,0)&gt;I16,I16,ROUNDDOWN(G20/4,0)))</f>
        <v/>
      </c>
      <c r="Q16" s="68"/>
    </row>
    <row r="17" spans="4:17" x14ac:dyDescent="0.2">
      <c r="D17" s="66">
        <v>17</v>
      </c>
      <c r="E17" s="243"/>
      <c r="F17" s="241"/>
      <c r="G17" s="96">
        <f>ROUNDDOWN(F16*2/3,3)</f>
        <v>0</v>
      </c>
      <c r="H17" s="103">
        <f>ROUNDDOWN(F12*2/9,3)</f>
        <v>0</v>
      </c>
      <c r="I17" s="94">
        <f>IF(J16&lt;500000,J17,500000)</f>
        <v>0</v>
      </c>
      <c r="J17" s="94">
        <f>IF(IF(G17&gt;H13,H13,G17)&gt;H21,H21,IF(G17&gt;H13,H13,G17))</f>
        <v>0</v>
      </c>
      <c r="K17" s="71"/>
      <c r="L17" s="36"/>
      <c r="N17" s="36"/>
      <c r="O17" s="240"/>
      <c r="P17" s="36"/>
      <c r="Q17" s="68"/>
    </row>
    <row r="18" spans="4:17" x14ac:dyDescent="0.2">
      <c r="D18" s="66">
        <v>18</v>
      </c>
      <c r="E18" s="243"/>
      <c r="F18" s="241"/>
      <c r="G18" s="96">
        <f>ROUNDDOWN(F16*2/3,3)-G16</f>
        <v>0</v>
      </c>
      <c r="H18" s="103">
        <f>ROUNDDOWN(F12*2/9,3) - H16</f>
        <v>0</v>
      </c>
      <c r="I18" s="94">
        <f>IF(J16&lt;500000,J18,0)</f>
        <v>0</v>
      </c>
      <c r="J18" s="94">
        <f>IF(IF(G17&gt;H13,H13,G17)&gt;H21,H22,IF(G17&gt;H13,H14,G18))</f>
        <v>0</v>
      </c>
      <c r="K18" s="71"/>
      <c r="L18" s="36"/>
      <c r="N18" s="36"/>
      <c r="O18" s="240"/>
      <c r="P18" s="36"/>
      <c r="Q18" s="68"/>
    </row>
    <row r="19" spans="4:17" x14ac:dyDescent="0.2">
      <c r="D19" s="66">
        <v>19</v>
      </c>
      <c r="E19" s="31"/>
      <c r="F19" s="31"/>
      <c r="G19" s="91" t="s">
        <v>113</v>
      </c>
      <c r="H19" s="39" t="s">
        <v>114</v>
      </c>
      <c r="I19" s="92" t="s">
        <v>115</v>
      </c>
      <c r="J19" s="128" t="s">
        <v>116</v>
      </c>
      <c r="K19" s="31"/>
      <c r="L19" s="40" t="s">
        <v>116</v>
      </c>
      <c r="M19" s="31"/>
      <c r="N19" s="40" t="s">
        <v>116</v>
      </c>
      <c r="O19" s="240"/>
      <c r="P19" s="40" t="s">
        <v>116</v>
      </c>
      <c r="Q19" s="68"/>
    </row>
    <row r="20" spans="4:17" x14ac:dyDescent="0.2">
      <c r="D20" s="66">
        <v>20</v>
      </c>
      <c r="E20" s="31"/>
      <c r="F20" s="31"/>
      <c r="G20" s="241">
        <f>E2</f>
        <v>0</v>
      </c>
      <c r="H20" s="41">
        <f>ROUNDDOWN(G20/4,0)</f>
        <v>0</v>
      </c>
      <c r="I20" s="93">
        <f>I12+I16</f>
        <v>0</v>
      </c>
      <c r="J20" s="101">
        <f>IF(G20&gt;I20+J22,I20+J22,G20)</f>
        <v>0</v>
      </c>
      <c r="K20" s="42"/>
      <c r="L20" s="36">
        <f>IF(I20&lt;=G20,I20,"")</f>
        <v>0</v>
      </c>
      <c r="M20" s="31"/>
      <c r="N20" s="36" t="str">
        <f>IF(I20&lt;=G20,"",N12+N16)</f>
        <v/>
      </c>
      <c r="O20" s="240"/>
      <c r="P20" s="36" t="str">
        <f>IF(I20&lt;=G20,"",P12+P16)</f>
        <v/>
      </c>
      <c r="Q20" s="68"/>
    </row>
    <row r="21" spans="4:17" x14ac:dyDescent="0.2">
      <c r="D21" s="66">
        <v>21</v>
      </c>
      <c r="E21" s="31"/>
      <c r="F21" s="31"/>
      <c r="G21" s="241"/>
      <c r="H21" s="95">
        <f>ROUNDDOWN(G20/4,3)</f>
        <v>0</v>
      </c>
      <c r="I21" s="119"/>
      <c r="J21" s="85"/>
      <c r="K21" s="42"/>
      <c r="L21" s="67"/>
      <c r="M21" s="31"/>
      <c r="N21" s="67"/>
      <c r="O21" s="89"/>
      <c r="P21" s="67"/>
      <c r="Q21" s="68"/>
    </row>
    <row r="22" spans="4:17" x14ac:dyDescent="0.2">
      <c r="D22" s="66">
        <v>22</v>
      </c>
      <c r="E22" s="31"/>
      <c r="F22" s="31"/>
      <c r="G22" s="241"/>
      <c r="H22" s="95">
        <f>ROUNDDOWN(G20/4,3) - H20</f>
        <v>0</v>
      </c>
      <c r="I22" s="97">
        <f>I14+I18</f>
        <v>0</v>
      </c>
      <c r="J22" s="127">
        <f>IF(I20&lt;G20,IF(I22&gt;=1,1,0),0)</f>
        <v>0</v>
      </c>
      <c r="K22" s="42" t="s">
        <v>117</v>
      </c>
      <c r="L22" s="67"/>
      <c r="M22" s="31"/>
      <c r="N22" s="67"/>
      <c r="O22" s="89"/>
      <c r="P22" s="67"/>
      <c r="Q22" s="68"/>
    </row>
    <row r="23" spans="4:17" x14ac:dyDescent="0.2">
      <c r="D23" s="66">
        <v>23</v>
      </c>
      <c r="E23" s="73"/>
      <c r="F23" s="73"/>
      <c r="G23" s="74"/>
      <c r="H23" s="74"/>
      <c r="I23" s="74"/>
      <c r="J23" s="73"/>
      <c r="K23" s="73"/>
      <c r="L23" s="73"/>
      <c r="M23" s="73"/>
      <c r="N23" s="73"/>
      <c r="O23" s="73"/>
      <c r="P23" s="73"/>
      <c r="Q23" s="75"/>
    </row>
    <row r="24" spans="4:17" x14ac:dyDescent="0.2">
      <c r="D24" s="63"/>
      <c r="E24" s="76"/>
      <c r="F24" s="76"/>
      <c r="G24" s="77"/>
      <c r="H24" s="77"/>
      <c r="I24" s="77"/>
      <c r="J24" s="76"/>
      <c r="K24" s="78"/>
      <c r="L24" s="31"/>
      <c r="M24" s="31"/>
      <c r="N24" s="31"/>
      <c r="O24" s="31"/>
      <c r="P24" s="31"/>
    </row>
    <row r="25" spans="4:17" x14ac:dyDescent="0.2">
      <c r="D25" s="82" t="s">
        <v>118</v>
      </c>
      <c r="F25" s="31"/>
      <c r="G25" s="31"/>
      <c r="H25" s="67"/>
      <c r="I25" s="67"/>
      <c r="J25" s="67"/>
      <c r="K25" s="83"/>
      <c r="L25" s="31"/>
      <c r="M25" s="31"/>
      <c r="N25" s="31"/>
      <c r="O25" s="31"/>
      <c r="P25" s="31"/>
      <c r="Q25" s="31"/>
    </row>
    <row r="26" spans="4:17" x14ac:dyDescent="0.2">
      <c r="D26" s="82"/>
      <c r="F26" s="31"/>
      <c r="G26" s="31"/>
      <c r="H26" s="67"/>
      <c r="I26" s="67"/>
      <c r="J26" s="67"/>
      <c r="K26" s="83"/>
      <c r="L26" s="31"/>
      <c r="M26" s="31"/>
      <c r="N26" s="31"/>
      <c r="O26" s="31"/>
      <c r="P26" s="31"/>
      <c r="Q26" s="31"/>
    </row>
    <row r="27" spans="4:17" x14ac:dyDescent="0.2">
      <c r="D27" s="66"/>
      <c r="E27" s="24" t="s">
        <v>19</v>
      </c>
      <c r="F27" s="31"/>
      <c r="G27" s="31" t="s">
        <v>102</v>
      </c>
      <c r="H27" s="31"/>
      <c r="I27" s="31" t="s">
        <v>103</v>
      </c>
      <c r="J27" s="67"/>
      <c r="K27" s="83"/>
      <c r="L27" s="31"/>
      <c r="M27" s="31"/>
      <c r="N27" s="31"/>
      <c r="O27" s="31"/>
      <c r="P27" s="31"/>
      <c r="Q27" s="31"/>
    </row>
    <row r="28" spans="4:17" x14ac:dyDescent="0.2">
      <c r="D28" s="66"/>
      <c r="E28" s="34" t="s">
        <v>107</v>
      </c>
      <c r="F28" s="31"/>
      <c r="G28" s="34" t="s">
        <v>107</v>
      </c>
      <c r="H28" s="240" t="s">
        <v>24</v>
      </c>
      <c r="I28" s="34" t="s">
        <v>107</v>
      </c>
      <c r="J28" s="67"/>
      <c r="K28" s="83"/>
      <c r="L28" s="31"/>
      <c r="M28" s="31"/>
      <c r="N28" s="31"/>
      <c r="O28" s="31"/>
      <c r="P28" s="31"/>
      <c r="Q28" s="31"/>
    </row>
    <row r="29" spans="4:17" ht="16.2" x14ac:dyDescent="0.2">
      <c r="D29" s="66">
        <v>29</v>
      </c>
      <c r="E29" s="44" t="str">
        <f>IF(補助事業計画書②!AE42=0,"×",IF(補助事業計画書②!AE42&lt;I29,"×",IF(補助事業計画書②!AE42&gt;G29,"×","〇")))</f>
        <v>×</v>
      </c>
      <c r="F29">
        <v>29</v>
      </c>
      <c r="G29" s="36">
        <f>IF(I20&lt;=G20,I12,IF(I12&gt;G20,G20,I12))</f>
        <v>0</v>
      </c>
      <c r="H29" s="240"/>
      <c r="I29" s="36">
        <f>IF(I20&lt;=G20,I12,G20-P16)</f>
        <v>0</v>
      </c>
      <c r="J29" s="67"/>
      <c r="K29" s="83"/>
      <c r="L29" s="31"/>
      <c r="M29" s="31"/>
      <c r="N29" s="31"/>
      <c r="O29" s="31"/>
      <c r="P29" s="31"/>
      <c r="Q29" s="31"/>
    </row>
    <row r="30" spans="4:17" x14ac:dyDescent="0.2">
      <c r="D30" s="66"/>
      <c r="E30" s="39" t="s">
        <v>112</v>
      </c>
      <c r="G30" s="39" t="s">
        <v>112</v>
      </c>
      <c r="H30" s="240"/>
      <c r="I30" s="39" t="s">
        <v>112</v>
      </c>
      <c r="K30" s="68"/>
    </row>
    <row r="31" spans="4:17" ht="16.2" x14ac:dyDescent="0.2">
      <c r="D31" s="66">
        <v>30</v>
      </c>
      <c r="E31" s="44" t="str">
        <f>IF(補助事業計画書②!AE44&gt;I31,"×",IF(補助事業計画書②!AE44&lt;G31,"×","〇"))</f>
        <v>〇</v>
      </c>
      <c r="F31">
        <v>30</v>
      </c>
      <c r="G31" s="36">
        <f>IF(I20&lt;=G20,I16,G20-N12)</f>
        <v>0</v>
      </c>
      <c r="H31" s="240"/>
      <c r="I31" s="36">
        <f>IF(I20&lt;=G20,I16,IF(ROUNDDOWN(G20/4,0)&gt;I16,I16,ROUNDDOWN(G20/4,0)))</f>
        <v>0</v>
      </c>
      <c r="K31" s="68"/>
    </row>
    <row r="32" spans="4:17" x14ac:dyDescent="0.2">
      <c r="D32" s="66"/>
      <c r="E32" s="40" t="s">
        <v>116</v>
      </c>
      <c r="G32" s="40" t="s">
        <v>116</v>
      </c>
      <c r="H32" s="240"/>
      <c r="I32" s="40" t="s">
        <v>116</v>
      </c>
      <c r="K32" s="68"/>
    </row>
    <row r="33" spans="4:11" ht="16.2" x14ac:dyDescent="0.2">
      <c r="D33" s="66">
        <v>33</v>
      </c>
      <c r="E33" s="44" t="s">
        <v>119</v>
      </c>
      <c r="F33">
        <v>33</v>
      </c>
      <c r="G33" s="36">
        <f>IF(I20&lt;=G20,I20,N12+N16)</f>
        <v>0</v>
      </c>
      <c r="H33" s="240"/>
      <c r="I33" s="36">
        <f>IF(I20&lt;=G20,I20,I29+I31)</f>
        <v>0</v>
      </c>
      <c r="K33" s="68"/>
    </row>
    <row r="34" spans="4:11" ht="16.2" x14ac:dyDescent="0.2">
      <c r="D34" s="79" t="s">
        <v>73</v>
      </c>
      <c r="E34" s="44" t="str">
        <f>IF(補助事業計画書②!AE42="","×",IF(補助事業計画書②!AE42=0,"×",IF(補助事業計画書②!AE46&lt;補助事業計画書②!AE44*4,"×","〇")))</f>
        <v>×</v>
      </c>
      <c r="K34" s="68"/>
    </row>
    <row r="35" spans="4:11" x14ac:dyDescent="0.2">
      <c r="D35" s="66"/>
      <c r="K35" s="68"/>
    </row>
    <row r="36" spans="4:11" x14ac:dyDescent="0.2">
      <c r="D36" s="66"/>
      <c r="G36" s="1" t="s">
        <v>120</v>
      </c>
      <c r="H36" s="1"/>
      <c r="I36" s="238" t="s">
        <v>21</v>
      </c>
      <c r="J36" s="239"/>
      <c r="K36" s="68"/>
    </row>
    <row r="37" spans="4:11" ht="13.5" customHeight="1" x14ac:dyDescent="0.2">
      <c r="D37" s="125" t="s">
        <v>121</v>
      </c>
      <c r="E37" s="136">
        <f>E2</f>
        <v>0</v>
      </c>
      <c r="F37" s="86" t="s">
        <v>122</v>
      </c>
      <c r="G37" s="1" t="s">
        <v>123</v>
      </c>
      <c r="H37" s="60">
        <f>K2</f>
        <v>0</v>
      </c>
      <c r="I37" s="236" t="s">
        <v>124</v>
      </c>
      <c r="J37" s="237"/>
      <c r="K37" s="68"/>
    </row>
    <row r="38" spans="4:11" x14ac:dyDescent="0.2">
      <c r="D38" s="66" t="s">
        <v>125</v>
      </c>
      <c r="E38" s="99" t="str">
        <f>IF(V2="×","",DBCS(FIXED(E37,0)) &amp; "円")</f>
        <v>０円</v>
      </c>
      <c r="F38" s="86" t="s">
        <v>126</v>
      </c>
      <c r="G38" s="1" t="s">
        <v>127</v>
      </c>
      <c r="H38" s="36">
        <f>補助事業計画書②!$AE$42</f>
        <v>0</v>
      </c>
      <c r="I38" s="84">
        <f>IF(AND(H37=0,H38=0),0,IF(OR(H37=0,H37=""),"",ROUNDDOWN(H38*100/H37,2)))</f>
        <v>0</v>
      </c>
      <c r="J38" s="1" t="str">
        <f>IF(補助事業計画書②!AE42="","",IF(I38="","",TEXT(I38,"##0.00")&amp;"%"))</f>
        <v/>
      </c>
      <c r="K38" s="68"/>
    </row>
    <row r="39" spans="4:11" x14ac:dyDescent="0.2">
      <c r="D39" s="66" t="s">
        <v>128</v>
      </c>
      <c r="E39" s="67" t="str">
        <f>H8</f>
        <v>2/3</v>
      </c>
      <c r="F39" s="86" t="s">
        <v>129</v>
      </c>
      <c r="G39" s="1" t="s">
        <v>130</v>
      </c>
      <c r="H39" s="60">
        <f>Q2</f>
        <v>0</v>
      </c>
      <c r="I39" s="236" t="s">
        <v>131</v>
      </c>
      <c r="J39" s="237"/>
      <c r="K39" s="68"/>
    </row>
    <row r="40" spans="4:11" x14ac:dyDescent="0.2">
      <c r="D40" s="66" t="s">
        <v>125</v>
      </c>
      <c r="E40" s="99" t="str">
        <f>IF(V2="×","",DBCS(E39) )</f>
        <v>２／３</v>
      </c>
      <c r="F40" s="86" t="s">
        <v>132</v>
      </c>
      <c r="G40" s="1" t="s">
        <v>133</v>
      </c>
      <c r="H40" s="85">
        <f>H42-H38</f>
        <v>0</v>
      </c>
      <c r="I40" s="84" t="str">
        <f>IF(H41=0,"",IF(AND(H39=0,H40=0),0,IF(OR(H39=0,H39=""),"",ROUNDDOWN(H40*100/H39,2))))</f>
        <v/>
      </c>
      <c r="J40" s="1" t="str">
        <f>IF(補助事業計画書②!AE42="","",IF(I40="","",TEXT(I40,"##0.00")&amp;"%"))</f>
        <v/>
      </c>
      <c r="K40" s="68"/>
    </row>
    <row r="41" spans="4:11" x14ac:dyDescent="0.2">
      <c r="D41" s="134" t="s">
        <v>134</v>
      </c>
      <c r="E41" t="str">
        <f>IF(AND(補助事業計画書②!AO6&gt;=1,補助事業計画書②!AO6&lt;=2500000),"○","×(補助上限額（通常は200万円・ｲﾝﾎﾞｲｽ特例は250万円まで）を入力してください。)")</f>
        <v>×(補助上限額（通常は200万円・ｲﾝﾎﾞｲｽ特例は250万円まで）を入力してください。)</v>
      </c>
      <c r="F41" s="86" t="s">
        <v>135</v>
      </c>
      <c r="G41" s="61" t="s">
        <v>136</v>
      </c>
      <c r="H41" s="60">
        <f>D2</f>
        <v>0</v>
      </c>
      <c r="I41" s="236" t="s">
        <v>137</v>
      </c>
      <c r="J41" s="237"/>
      <c r="K41" s="68"/>
    </row>
    <row r="42" spans="4:11" x14ac:dyDescent="0.2">
      <c r="D42" s="66"/>
      <c r="F42" s="86" t="s">
        <v>138</v>
      </c>
      <c r="G42" s="1" t="s">
        <v>139</v>
      </c>
      <c r="H42" s="60">
        <f>H2</f>
        <v>0</v>
      </c>
      <c r="I42" s="84" t="str">
        <f>IF(H41=0,"",IF(H40=0,0,IF(OR(H42=0,H42="",H39=0,H39=""),"",ROUNDDOWN(H40*100/H42,2))))</f>
        <v/>
      </c>
      <c r="J42" s="1" t="str">
        <f>IF(補助事業計画書②!AE42="","",IF(I42="","",TEXT(I42,"##0.00") &amp; "%"))</f>
        <v/>
      </c>
      <c r="K42" s="68"/>
    </row>
    <row r="43" spans="4:11" x14ac:dyDescent="0.2">
      <c r="D43" s="72"/>
      <c r="E43" s="80"/>
      <c r="F43" s="80"/>
      <c r="G43" s="80"/>
      <c r="H43" s="80"/>
      <c r="I43" s="80"/>
      <c r="J43" s="80"/>
      <c r="K43" s="75"/>
    </row>
    <row r="44" spans="4:11" x14ac:dyDescent="0.2">
      <c r="D44" s="63"/>
      <c r="E44" s="64"/>
      <c r="F44" s="64"/>
      <c r="G44" s="64"/>
      <c r="H44" s="64"/>
      <c r="I44" s="64"/>
      <c r="J44" s="64"/>
      <c r="K44" s="65"/>
    </row>
    <row r="45" spans="4:11" x14ac:dyDescent="0.2">
      <c r="D45" s="82" t="s">
        <v>140</v>
      </c>
      <c r="K45" s="68"/>
    </row>
    <row r="46" spans="4:11" x14ac:dyDescent="0.2">
      <c r="D46" s="100" t="s">
        <v>141</v>
      </c>
      <c r="E46" s="99" t="str">
        <f>IF(J22=0,"","※")</f>
        <v/>
      </c>
      <c r="K46" s="68"/>
    </row>
    <row r="47" spans="4:11" x14ac:dyDescent="0.2">
      <c r="D47" s="82"/>
      <c r="K47" s="68"/>
    </row>
    <row r="48" spans="4:11" x14ac:dyDescent="0.2">
      <c r="D48" s="66" t="s">
        <v>142</v>
      </c>
      <c r="E48" s="99" t="str">
        <f>IF(F16=0,"",IF(F12=0,"ウェブサイト関連費のみでの申請はできません",""))</f>
        <v/>
      </c>
      <c r="K48" s="68"/>
    </row>
    <row r="49" spans="4:11" x14ac:dyDescent="0.2">
      <c r="D49" s="66" t="s">
        <v>143</v>
      </c>
      <c r="E49" s="99" t="str">
        <f>IF(U2="○","","設備処分費が、(5)補助対象経費合計の1/2を超えています")</f>
        <v/>
      </c>
      <c r="K49" s="68"/>
    </row>
    <row r="50" spans="4:11" x14ac:dyDescent="0.2">
      <c r="D50" s="66"/>
      <c r="K50" s="68"/>
    </row>
    <row r="51" spans="4:11" x14ac:dyDescent="0.2">
      <c r="D51" s="66"/>
      <c r="K51" s="68"/>
    </row>
    <row r="52" spans="4:11" x14ac:dyDescent="0.2">
      <c r="D52" s="66"/>
      <c r="K52" s="68"/>
    </row>
    <row r="53" spans="4:11" x14ac:dyDescent="0.2">
      <c r="D53" s="66"/>
      <c r="K53" s="68"/>
    </row>
    <row r="54" spans="4:11" x14ac:dyDescent="0.2">
      <c r="D54" s="66"/>
      <c r="K54" s="68"/>
    </row>
    <row r="55" spans="4:11" x14ac:dyDescent="0.2">
      <c r="D55" s="109"/>
      <c r="E55" s="110"/>
      <c r="F55" s="110"/>
      <c r="G55" s="110"/>
      <c r="H55" s="110"/>
      <c r="I55" s="110"/>
      <c r="J55" s="110"/>
      <c r="K55" s="111"/>
    </row>
    <row r="56" spans="4:11" x14ac:dyDescent="0.2">
      <c r="D56" s="112" t="s">
        <v>144</v>
      </c>
      <c r="E56" s="108"/>
      <c r="F56" s="108"/>
      <c r="G56" s="108"/>
      <c r="H56" s="108"/>
      <c r="I56" s="108"/>
      <c r="J56" s="108"/>
      <c r="K56" s="113"/>
    </row>
    <row r="57" spans="4:11" x14ac:dyDescent="0.2">
      <c r="D57" s="118" t="str">
        <f>IF(補助事業計画書②!G63=補助事業計画書②!AE45,"〇","×")</f>
        <v>〇</v>
      </c>
      <c r="E57" s="108"/>
      <c r="F57" s="108"/>
      <c r="G57" s="108"/>
      <c r="H57" s="108"/>
      <c r="I57" s="108"/>
      <c r="J57" s="108"/>
      <c r="K57" s="113"/>
    </row>
    <row r="58" spans="4:11" x14ac:dyDescent="0.2">
      <c r="D58" s="114"/>
      <c r="E58" s="108"/>
      <c r="F58" s="108"/>
      <c r="G58" s="108"/>
      <c r="H58" s="108"/>
      <c r="I58" s="108"/>
      <c r="J58" s="108"/>
      <c r="K58" s="113"/>
    </row>
    <row r="59" spans="4:11" x14ac:dyDescent="0.2">
      <c r="D59" s="114"/>
      <c r="E59" s="108"/>
      <c r="F59" s="108"/>
      <c r="G59" s="108"/>
      <c r="H59" s="108"/>
      <c r="I59" s="108"/>
      <c r="J59" s="108"/>
      <c r="K59" s="113"/>
    </row>
    <row r="60" spans="4:11" x14ac:dyDescent="0.2">
      <c r="D60" s="115"/>
      <c r="E60" s="116"/>
      <c r="F60" s="116"/>
      <c r="G60" s="116"/>
      <c r="H60" s="116"/>
      <c r="I60" s="116"/>
      <c r="J60" s="116"/>
      <c r="K60" s="117"/>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10"/>
  <dataValidations disablePrompts="1"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8b78602-24d1-4f0d-93fa-1a1a0b417358">
      <Terms xmlns="http://schemas.microsoft.com/office/infopath/2007/PartnerControls"/>
    </lcf76f155ced4ddcb4097134ff3c332f>
    <TaxCatchAll xmlns="2717a438-68c6-4ad8-b537-e1aaaf11dc4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BFAAC37DCAC9543ADB4699E7A1D8DD6" ma:contentTypeVersion="10" ma:contentTypeDescription="新しいドキュメントを作成します。" ma:contentTypeScope="" ma:versionID="a18830fbf273b1a0dba9496139fa1134">
  <xsd:schema xmlns:xsd="http://www.w3.org/2001/XMLSchema" xmlns:xs="http://www.w3.org/2001/XMLSchema" xmlns:p="http://schemas.microsoft.com/office/2006/metadata/properties" xmlns:ns2="a8b78602-24d1-4f0d-93fa-1a1a0b417358" xmlns:ns3="2717a438-68c6-4ad8-b537-e1aaaf11dc46" targetNamespace="http://schemas.microsoft.com/office/2006/metadata/properties" ma:root="true" ma:fieldsID="76d248766482cd8c9ecd5ebf3ad66034" ns2:_="" ns3:_="">
    <xsd:import namespace="a8b78602-24d1-4f0d-93fa-1a1a0b417358"/>
    <xsd:import namespace="2717a438-68c6-4ad8-b537-e1aaaf11dc4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b78602-24d1-4f0d-93fa-1a1a0b4173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4f625189-e2f3-4bb6-aa31-2c5ff66a0e45"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17a438-68c6-4ad8-b537-e1aaaf11dc4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8aa08dc-00c5-4e20-b2b4-61d3b0b2f62e}" ma:internalName="TaxCatchAll" ma:showField="CatchAllData" ma:web="2717a438-68c6-4ad8-b537-e1aaaf11dc4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19378C-7740-4896-A387-D6C60868199D}">
  <ds:schemaRefs>
    <ds:schemaRef ds:uri="http://schemas.microsoft.com/office/2006/metadata/properties"/>
    <ds:schemaRef ds:uri="http://schemas.microsoft.com/office/infopath/2007/PartnerControls"/>
    <ds:schemaRef ds:uri="a8b78602-24d1-4f0d-93fa-1a1a0b417358"/>
    <ds:schemaRef ds:uri="2717a438-68c6-4ad8-b537-e1aaaf11dc46"/>
  </ds:schemaRefs>
</ds:datastoreItem>
</file>

<file path=customXml/itemProps2.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3.xml><?xml version="1.0" encoding="utf-8"?>
<ds:datastoreItem xmlns:ds="http://schemas.openxmlformats.org/officeDocument/2006/customXml" ds:itemID="{1338746B-3020-4ACB-BE85-79D63619F7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b78602-24d1-4f0d-93fa-1a1a0b417358"/>
    <ds:schemaRef ds:uri="2717a438-68c6-4ad8-b537-e1aaaf11d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ＪＢＤ</cp:lastModifiedBy>
  <cp:revision/>
  <dcterms:created xsi:type="dcterms:W3CDTF">2020-03-24T00:10:15Z</dcterms:created>
  <dcterms:modified xsi:type="dcterms:W3CDTF">2025-05-01T06:17:37Z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0x0101000BFAAC37DCAC9543ADB4699E7A1D8DD6</vt:lpwstr>
  </property>
  <property fmtid="{D5CDD505-2E9C-101B-9397-08002B2CF9AE}" pid="3" name="MediaServiceImageTags">
    <vt:lpwstr/>
  </property>
</Properties>
</file>