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C:\Users\msaku.SHOKIBO\Desktop\20250501\HP\"/>
    </mc:Choice>
  </mc:AlternateContent>
  <xr:revisionPtr revIDLastSave="0" documentId="13_ncr:1_{6B186BF7-3266-423F-8B12-646BDCE1EB7D}" xr6:coauthVersionLast="36" xr6:coauthVersionMax="47" xr10:uidLastSave="{00000000-0000-0000-0000-000000000000}"/>
  <workbookProtection workbookAlgorithmName="SHA-512" workbookHashValue="C98gWdctTqxX/wcpWsuuldQ/Kf8LgYqZjhUVR3mYX/4Ivhlbaksu+mE/sfzLsv5A1nlcfOYPbsZDxFmQhiWx5Q==" workbookSaltValue="dvafDB5ecduaVFYiVZFV9Q==" workbookSpinCount="100000" lockStructure="1"/>
  <bookViews>
    <workbookView xWindow="28680" yWindow="-120" windowWidth="29040" windowHeight="15840" xr2:uid="{00000000-000D-0000-FFFF-FFFF00000000}"/>
  </bookViews>
  <sheets>
    <sheet name="補助事業計画書②" sheetId="20" r:id="rId1"/>
    <sheet name="ExpenseCategoryList" sheetId="2" state="hidden" r:id="rId2"/>
  </sheets>
  <definedNames>
    <definedName name="_Hlk3285324" localSheetId="0">補助事業計画書②!$A$26</definedName>
    <definedName name="_xlnm.Print_Area" localSheetId="0">補助事業計画書②!$A$1:$AK$43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2" l="1"/>
  <c r="G15" i="2"/>
  <c r="H11" i="2"/>
  <c r="G11" i="2"/>
  <c r="H8" i="2"/>
  <c r="X2" i="2"/>
  <c r="E2" i="2"/>
  <c r="E37" i="2" s="1"/>
  <c r="E41" i="2"/>
  <c r="AN8" i="20" s="1"/>
  <c r="W2" i="2"/>
  <c r="V2" i="2"/>
  <c r="E38" i="2" l="1"/>
  <c r="T2" i="2" l="1"/>
  <c r="G35" i="20" l="1"/>
  <c r="G38" i="20" l="1"/>
  <c r="H38" i="2" l="1"/>
  <c r="H10" i="2"/>
  <c r="Q2" i="2"/>
  <c r="F16" i="2" s="1"/>
  <c r="K2" i="2"/>
  <c r="F12" i="2" s="1"/>
  <c r="G20" i="2"/>
  <c r="AM21" i="20"/>
  <c r="DG15" i="20"/>
  <c r="DF15" i="20"/>
  <c r="DE15" i="20"/>
  <c r="DD15" i="20"/>
  <c r="DG14" i="20"/>
  <c r="DF14" i="20"/>
  <c r="DE14" i="20"/>
  <c r="DD14" i="20"/>
  <c r="DG13" i="20"/>
  <c r="DF13" i="20"/>
  <c r="DE13" i="20"/>
  <c r="DD13" i="20"/>
  <c r="DG12" i="20"/>
  <c r="DF12" i="20"/>
  <c r="DE12" i="20"/>
  <c r="DD12" i="20"/>
  <c r="DG11" i="20"/>
  <c r="DF11" i="20"/>
  <c r="DE11" i="20"/>
  <c r="DD11" i="20"/>
  <c r="G16" i="2" l="1"/>
  <c r="G18" i="2" s="1"/>
  <c r="G17" i="2"/>
  <c r="H16" i="2"/>
  <c r="H18" i="2" s="1"/>
  <c r="H17" i="2"/>
  <c r="G12" i="2"/>
  <c r="G14" i="2" s="1"/>
  <c r="H37" i="2"/>
  <c r="I38" i="2" s="1"/>
  <c r="J38" i="2" s="1"/>
  <c r="AO17" i="20" s="1"/>
  <c r="E39" i="2"/>
  <c r="E40" i="2" s="1"/>
  <c r="AN25" i="20" s="1"/>
  <c r="H9" i="2"/>
  <c r="AE18" i="20"/>
  <c r="L2" i="2" s="1"/>
  <c r="H39" i="2"/>
  <c r="E48" i="2"/>
  <c r="AE16" i="20"/>
  <c r="I2" i="2" s="1"/>
  <c r="Y2" i="2"/>
  <c r="AN24" i="20"/>
  <c r="D2" i="2" l="1"/>
  <c r="H20" i="2"/>
  <c r="H21" i="2"/>
  <c r="H41" i="2" l="1"/>
  <c r="AE20" i="20"/>
  <c r="F2" i="2" s="1"/>
  <c r="H12" i="2"/>
  <c r="J16" i="2" s="1"/>
  <c r="I12" i="2"/>
  <c r="I14" i="2"/>
  <c r="H13" i="2"/>
  <c r="J17" i="2" s="1"/>
  <c r="H22" i="2"/>
  <c r="I17" i="2" l="1"/>
  <c r="I16" i="2"/>
  <c r="I20" i="2" s="1"/>
  <c r="H14" i="2"/>
  <c r="J18" i="2" s="1"/>
  <c r="I18" i="2" s="1"/>
  <c r="D57" i="2"/>
  <c r="AM38" i="20" s="1"/>
  <c r="G2" i="2"/>
  <c r="S2" i="2"/>
  <c r="U2" i="2" s="1"/>
  <c r="E49" i="2" s="1"/>
  <c r="AM26" i="20" s="1"/>
  <c r="N12" i="2" l="1"/>
  <c r="G31" i="2" s="1"/>
  <c r="I22" i="2"/>
  <c r="J22" i="2" s="1"/>
  <c r="L20" i="2"/>
  <c r="I31" i="2"/>
  <c r="P16" i="2"/>
  <c r="I29" i="2" s="1"/>
  <c r="I33" i="2" s="1"/>
  <c r="L16" i="2"/>
  <c r="G29" i="2"/>
  <c r="AR17" i="20" s="1"/>
  <c r="L12" i="2"/>
  <c r="J20" i="2" l="1"/>
  <c r="AE21" i="20" s="1"/>
  <c r="N16" i="2"/>
  <c r="N20" i="2" s="1"/>
  <c r="P12" i="2"/>
  <c r="P20" i="2" s="1"/>
  <c r="E29" i="2"/>
  <c r="AM17" i="20" s="1"/>
  <c r="M16" i="2"/>
  <c r="AP17" i="20"/>
  <c r="AN17" i="20" s="1"/>
  <c r="E46" i="2" l="1"/>
  <c r="AK21" i="20" s="1"/>
  <c r="G33" i="2"/>
  <c r="H2" i="2" s="1"/>
  <c r="M2" i="2" s="1"/>
  <c r="N2" i="2" s="1"/>
  <c r="O2" i="2" s="1"/>
  <c r="J2" i="2" s="1"/>
  <c r="AN19" i="20"/>
  <c r="AN21" i="20"/>
  <c r="H42" i="2" l="1"/>
  <c r="H40" i="2" s="1"/>
  <c r="I42" i="2" s="1"/>
  <c r="J42" i="2" s="1"/>
  <c r="AO22" i="20" s="1"/>
  <c r="P2" i="2"/>
  <c r="I40" i="2" l="1"/>
  <c r="J40" i="2" s="1"/>
  <c r="AO19" i="20" s="1"/>
  <c r="AE19" i="20"/>
  <c r="E31" i="2" s="1"/>
  <c r="AM19" i="20" s="1"/>
  <c r="E34" i="2" l="1"/>
  <c r="AM22" i="20" s="1"/>
  <c r="R2" i="2"/>
  <c r="AE22" i="20" s="1"/>
</calcChain>
</file>

<file path=xl/sharedStrings.xml><?xml version="1.0" encoding="utf-8"?>
<sst xmlns="http://schemas.openxmlformats.org/spreadsheetml/2006/main" count="179" uniqueCount="149">
  <si>
    <t>【創業型】</t>
    <rPh sb="1" eb="4">
      <t>ソウギョウカタ</t>
    </rPh>
    <phoneticPr fontId="10"/>
  </si>
  <si>
    <t>（様式３）</t>
    <phoneticPr fontId="10"/>
  </si>
  <si>
    <t>補助事業計画書②【経費明細表・資金調達方法】</t>
    <phoneticPr fontId="10"/>
  </si>
  <si>
    <t>名　称：</t>
    <phoneticPr fontId="10"/>
  </si>
  <si>
    <t>　 補助上限額    ⇒</t>
    <rPh sb="2" eb="4">
      <t>ホジョ</t>
    </rPh>
    <rPh sb="4" eb="6">
      <t>ジョウゲン</t>
    </rPh>
    <rPh sb="6" eb="7">
      <t>ガク</t>
    </rPh>
    <phoneticPr fontId="10"/>
  </si>
  <si>
    <t>円　←金額(単位：円)を入力して</t>
    <rPh sb="0" eb="1">
      <t>エン</t>
    </rPh>
    <rPh sb="3" eb="5">
      <t>キンガク</t>
    </rPh>
    <rPh sb="6" eb="8">
      <t>タンイ</t>
    </rPh>
    <rPh sb="9" eb="10">
      <t>エン</t>
    </rPh>
    <rPh sb="12" eb="14">
      <t>ニュウリョク</t>
    </rPh>
    <phoneticPr fontId="1"/>
  </si>
  <si>
    <r>
      <t>Ⅱ．経費明細表</t>
    </r>
    <r>
      <rPr>
        <sz val="8"/>
        <color rgb="FF000000"/>
        <rFont val="ＭＳ ゴシック"/>
        <family val="3"/>
        <charset val="128"/>
      </rPr>
      <t>【必須記入】</t>
    </r>
  </si>
  <si>
    <t>　　　　　ください。</t>
    <phoneticPr fontId="10"/>
  </si>
  <si>
    <t>（単位：円）</t>
  </si>
  <si>
    <t>　 判定　⇒</t>
    <phoneticPr fontId="10"/>
  </si>
  <si>
    <t>経費区分</t>
    <phoneticPr fontId="10"/>
  </si>
  <si>
    <t>内容・必要理由</t>
    <phoneticPr fontId="10"/>
  </si>
  <si>
    <t>経費内訳
（単価×回数）</t>
    <phoneticPr fontId="10"/>
  </si>
  <si>
    <t>補助対象経費</t>
    <phoneticPr fontId="10"/>
  </si>
  <si>
    <t>　補助対象経費の「(税抜)／(税込)」選択欄は初期表示では空欄です。</t>
    <rPh sb="1" eb="5">
      <t>ホジョタイショウ</t>
    </rPh>
    <rPh sb="5" eb="7">
      <t>ケイヒ</t>
    </rPh>
    <phoneticPr fontId="10"/>
  </si>
  <si>
    <t>　</t>
  </si>
  <si>
    <t>　←プルダウンから「(税抜)／(税込)」のいずれかを選択ください</t>
    <rPh sb="11" eb="13">
      <t>ゼイヌ</t>
    </rPh>
    <rPh sb="16" eb="18">
      <t>ゼイコ</t>
    </rPh>
    <rPh sb="26" eb="28">
      <t>センタク</t>
    </rPh>
    <phoneticPr fontId="1"/>
  </si>
  <si>
    <t>　＊事業者の区分が課税事業者の場合は（税抜）、</t>
    <rPh sb="15" eb="17">
      <t>バアイ</t>
    </rPh>
    <rPh sb="19" eb="21">
      <t>ゼイヌキ</t>
    </rPh>
    <phoneticPr fontId="10"/>
  </si>
  <si>
    <r>
      <t>（1）補助対象経費小計</t>
    </r>
    <r>
      <rPr>
        <sz val="11"/>
        <color rgb="FFFF0000"/>
        <rFont val="ＭＳ ゴシック"/>
        <family val="3"/>
        <charset val="128"/>
      </rPr>
      <t>（ウェブサイト関連費を除く）</t>
    </r>
    <phoneticPr fontId="10"/>
  </si>
  <si>
    <t>▼判定式</t>
    <rPh sb="1" eb="3">
      <t>ハンテイ</t>
    </rPh>
    <rPh sb="3" eb="4">
      <t>シキ</t>
    </rPh>
    <phoneticPr fontId="18"/>
  </si>
  <si>
    <t>端数</t>
    <rPh sb="0" eb="2">
      <t>ハスウ</t>
    </rPh>
    <phoneticPr fontId="10"/>
  </si>
  <si>
    <t>経費内比率</t>
    <rPh sb="0" eb="2">
      <t>ケイヒ</t>
    </rPh>
    <rPh sb="2" eb="3">
      <t>ナイ</t>
    </rPh>
    <rPh sb="3" eb="5">
      <t>ヒリツ</t>
    </rPh>
    <phoneticPr fontId="10"/>
  </si>
  <si>
    <t>ウェブサイト関連費以外の申請補助額</t>
    <rPh sb="9" eb="11">
      <t>イガイ</t>
    </rPh>
    <rPh sb="12" eb="14">
      <t>シンセイ</t>
    </rPh>
    <rPh sb="14" eb="16">
      <t>ホジョ</t>
    </rPh>
    <rPh sb="16" eb="17">
      <t>ガク</t>
    </rPh>
    <phoneticPr fontId="10"/>
  </si>
  <si>
    <r>
      <t>（2）補助金交付申請額</t>
    </r>
    <r>
      <rPr>
        <sz val="11"/>
        <color rgb="FFFF0000"/>
        <rFont val="ＭＳ ゴシック"/>
        <family val="3"/>
        <charset val="128"/>
      </rPr>
      <t>（ウェブサイト関連費を除く）</t>
    </r>
    <phoneticPr fontId="10"/>
  </si>
  <si>
    <t>～</t>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</si>
  <si>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</si>
  <si>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</si>
  <si>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</si>
  <si>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</si>
  <si>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申請額内比率</t>
    <rPh sb="0" eb="2">
      <t>シンセイ</t>
    </rPh>
    <rPh sb="2" eb="3">
      <t>ガク</t>
    </rPh>
    <rPh sb="3" eb="4">
      <t>ナイ</t>
    </rPh>
    <rPh sb="4" eb="6">
      <t>ヒリツ</t>
    </rPh>
    <phoneticPr fontId="10"/>
  </si>
  <si>
    <t>（d）が（f）の1/4以内であるか（「いいえ」の場合は申請できません）</t>
    <rPh sb="11" eb="13">
      <t>イナイ</t>
    </rPh>
    <rPh sb="24" eb="26">
      <t>バアイ</t>
    </rPh>
    <rPh sb="27" eb="29">
      <t>シンセイ</t>
    </rPh>
    <phoneticPr fontId="10"/>
  </si>
  <si>
    <t>※経費区分には、「①機械装置等費」から「⑧委託・外注費」までの各費目を記入してください。</t>
    <rPh sb="24" eb="26">
      <t>ガイチュウ</t>
    </rPh>
    <phoneticPr fontId="10"/>
  </si>
  <si>
    <t>※経費の内訳に関しては、内容がわかるように記載してください。</t>
    <rPh sb="4" eb="6">
      <t>ウチワケ</t>
    </rPh>
    <rPh sb="7" eb="8">
      <t>カン</t>
    </rPh>
    <rPh sb="12" eb="14">
      <t>ナイヨウ</t>
    </rPh>
    <rPh sb="21" eb="23">
      <t>キサイ</t>
    </rPh>
    <phoneticPr fontId="10"/>
  </si>
  <si>
    <t>上限補助額：</t>
    <phoneticPr fontId="10"/>
  </si>
  <si>
    <t>※補助対象経費の消費税（税抜・税込）区分については、別紙「参考資料」の「１２．消費税等仕入控除税額」を参照のこと。</t>
    <phoneticPr fontId="10"/>
  </si>
  <si>
    <t>　補助率　　：</t>
    <rPh sb="1" eb="3">
      <t>ホジョ</t>
    </rPh>
    <rPh sb="3" eb="4">
      <t>リツ</t>
    </rPh>
    <phoneticPr fontId="10"/>
  </si>
  <si>
    <t>※「（4）ウェブサイト関連費に係る交付申請額」については、「（6）補助金交付申請額合計」の1/4以内となるように記入してください。</t>
    <phoneticPr fontId="10"/>
  </si>
  <si>
    <t>※補助事業の実績によりウェブサイト関連費における補助金額が減額となる場合があります。</t>
    <phoneticPr fontId="10"/>
  </si>
  <si>
    <t>※（6）の上限額はインボイス特例の場合異なります。</t>
    <rPh sb="14" eb="16">
      <t>トクレイ</t>
    </rPh>
    <rPh sb="17" eb="19">
      <t>バアイ</t>
    </rPh>
    <phoneticPr fontId="10"/>
  </si>
  <si>
    <r>
      <t>Ⅲ．資金調達方法</t>
    </r>
    <r>
      <rPr>
        <sz val="8"/>
        <color rgb="FF000000"/>
        <rFont val="ＭＳ ゴシック"/>
        <family val="3"/>
        <charset val="128"/>
      </rPr>
      <t>【必須記入】</t>
    </r>
  </si>
  <si>
    <t>＜補助対象経費の調達一覧＞　　　　　　　 ＜「２．補助金」相当額の手当方法＞(※３)</t>
    <phoneticPr fontId="10"/>
  </si>
  <si>
    <t>区分</t>
  </si>
  <si>
    <t>金額（円）</t>
    <phoneticPr fontId="10"/>
  </si>
  <si>
    <t>資金
調達先</t>
    <phoneticPr fontId="10"/>
  </si>
  <si>
    <t>1.自己資金</t>
    <phoneticPr fontId="10"/>
  </si>
  <si>
    <t>2-1.自己資金</t>
    <phoneticPr fontId="10"/>
  </si>
  <si>
    <t>2.持続化補助金（※１）</t>
    <phoneticPr fontId="10"/>
  </si>
  <si>
    <t>2-2.金融機関からの借入金</t>
    <phoneticPr fontId="10"/>
  </si>
  <si>
    <t>3.金融機関からの借入金</t>
    <phoneticPr fontId="10"/>
  </si>
  <si>
    <t>2-3.その他</t>
    <phoneticPr fontId="10"/>
  </si>
  <si>
    <t>4.その他</t>
    <phoneticPr fontId="10"/>
  </si>
  <si>
    <t>5.合計額
（※２）</t>
    <phoneticPr fontId="10"/>
  </si>
  <si>
    <t>※１　補助金額は、Ⅱ．経費明細表（６）補助金交付申請額と一致させること。</t>
    <phoneticPr fontId="10"/>
  </si>
  <si>
    <t>※２　合計額は、Ⅱ．経費明細表（５）補助対象経費合計と一致させること。</t>
    <phoneticPr fontId="10"/>
  </si>
  <si>
    <t>※３　補助事業が終了してからの精算となりますので、その間の資金の調達方法について、ご記入ください。</t>
  </si>
  <si>
    <t>（各項目について記載内容が多い場合は、適宜、行数・ページ数を追加できます。）</t>
  </si>
  <si>
    <t>No</t>
    <phoneticPr fontId="10"/>
  </si>
  <si>
    <t>区分名称</t>
    <rPh sb="0" eb="2">
      <t>クブン</t>
    </rPh>
    <rPh sb="2" eb="4">
      <t>メイショウ</t>
    </rPh>
    <phoneticPr fontId="10"/>
  </si>
  <si>
    <t>処理フラグ(1:通常、2:設備処分費)</t>
    <rPh sb="0" eb="2">
      <t>ショリ</t>
    </rPh>
    <rPh sb="8" eb="10">
      <t>ツウジョウ</t>
    </rPh>
    <rPh sb="13" eb="15">
      <t>セツビ</t>
    </rPh>
    <rPh sb="15" eb="17">
      <t>ショブン</t>
    </rPh>
    <rPh sb="17" eb="18">
      <t>ヒ</t>
    </rPh>
    <phoneticPr fontId="10"/>
  </si>
  <si>
    <t>⑤対象経費合計</t>
    <rPh sb="1" eb="7">
      <t>タイショウケイヒゴウケイ</t>
    </rPh>
    <phoneticPr fontId="10"/>
  </si>
  <si>
    <t>最高金額</t>
    <rPh sb="0" eb="2">
      <t>サイコウ</t>
    </rPh>
    <rPh sb="2" eb="4">
      <t>キンガク</t>
    </rPh>
    <phoneticPr fontId="10"/>
  </si>
  <si>
    <t>⑤対象経費合計*2/3</t>
    <rPh sb="1" eb="5">
      <t>タイショウケイヒ</t>
    </rPh>
    <rPh sb="5" eb="7">
      <t>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</si>
  <si>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</si>
  <si>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②交付申請額合計</t>
    <rPh sb="6" eb="8">
      <t>ゴウケイ</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</si>
  <si>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</si>
  <si>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</si>
  <si>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①ｳｪﾌﾞｻｲﾄ関連費除
対象経費小計</t>
    <rPh sb="8" eb="11">
      <t>カンレンヒ</t>
    </rPh>
    <rPh sb="11" eb="12">
      <t>ノゾ</t>
    </rPh>
    <rPh sb="13" eb="17">
      <t>タイショウケイヒ</t>
    </rPh>
    <rPh sb="17" eb="19">
      <t>ショウケイ</t>
    </rPh>
    <phoneticPr fontId="10"/>
  </si>
  <si>
    <t>④条件２
対象経費小計*2/3</t>
    <phoneticPr fontId="10"/>
  </si>
  <si>
    <t>④条件１－１
補助対象経費合計/4</t>
    <rPh sb="1" eb="3">
      <t>ジョウケン</t>
    </rPh>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</si>
  <si>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</si>
  <si>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</si>
  <si>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④ｳｪﾌﾞｻｲﾄ関連費の判定</t>
    <phoneticPr fontId="10"/>
  </si>
  <si>
    <t>③ｳｪﾌﾞｻｲﾄ関連費　合計</t>
    <phoneticPr fontId="10"/>
  </si>
  <si>
    <t>（d）が（f）の1/4以内であるか</t>
    <phoneticPr fontId="10"/>
  </si>
  <si>
    <t>補助対象経費合計/2</t>
    <rPh sb="0" eb="2">
      <t>ホジョ</t>
    </rPh>
    <rPh sb="2" eb="4">
      <t>タイショウ</t>
    </rPh>
    <rPh sb="4" eb="6">
      <t>ケイヒ</t>
    </rPh>
    <rPh sb="6" eb="8">
      <t>ゴウケイ</t>
    </rPh>
    <phoneticPr fontId="10"/>
  </si>
  <si>
    <t>⑨設備処分費　合計</t>
    <rPh sb="7" eb="9">
      <t>ゴウケイ</t>
    </rPh>
    <phoneticPr fontId="10"/>
  </si>
  <si>
    <t>⑨設備処分費の判定</t>
    <rPh sb="7" eb="9">
      <t>ハンテイ</t>
    </rPh>
    <phoneticPr fontId="10"/>
  </si>
  <si>
    <t>チェックボックスの条件（未チェック）</t>
    <rPh sb="9" eb="11">
      <t>ジョウケン</t>
    </rPh>
    <rPh sb="12" eb="13">
      <t>ミ</t>
    </rPh>
    <phoneticPr fontId="10"/>
  </si>
  <si>
    <t>チェックボックスの条件（複数チェック）</t>
    <rPh sb="9" eb="11">
      <t>ジョウケン</t>
    </rPh>
    <rPh sb="12" eb="14">
      <t>フクスウ</t>
    </rPh>
    <phoneticPr fontId="10"/>
  </si>
  <si>
    <t>チェックボックスの条件（赤字事業者チェック）</t>
    <rPh sb="9" eb="11">
      <t>ジョウケン</t>
    </rPh>
    <rPh sb="12" eb="14">
      <t>アカジ</t>
    </rPh>
    <rPh sb="14" eb="17">
      <t>ジギョウシャ</t>
    </rPh>
    <phoneticPr fontId="10"/>
  </si>
  <si>
    <t>チェックボックスの条件（総合判定）</t>
    <rPh sb="9" eb="11">
      <t>ジョウケン</t>
    </rPh>
    <rPh sb="12" eb="16">
      <t>ソウゴウハンテイ</t>
    </rPh>
    <phoneticPr fontId="10"/>
  </si>
  <si>
    <t>①機械装置等費</t>
    <rPh sb="1" eb="3">
      <t>キカイ</t>
    </rPh>
    <rPh sb="3" eb="5">
      <t>ソウチ</t>
    </rPh>
    <rPh sb="5" eb="6">
      <t>トウ</t>
    </rPh>
    <rPh sb="6" eb="7">
      <t>ヒ</t>
    </rPh>
    <phoneticPr fontId="10"/>
  </si>
  <si>
    <t>②広報費</t>
    <rPh sb="1" eb="3">
      <t>コウホウ</t>
    </rPh>
    <rPh sb="3" eb="4">
      <t>ヒ</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</si>
  <si>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</si>
  <si>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</si>
  <si>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</si>
  <si>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</si>
  <si>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</si>
  <si>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</si>
  <si>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</si>
  <si>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</si>
  <si>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</si>
  <si>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計算</t>
    <rPh sb="0" eb="2">
      <t>ケイサン</t>
    </rPh>
    <phoneticPr fontId="10"/>
  </si>
  <si>
    <t>⑥新商品開発費</t>
    <rPh sb="1" eb="4">
      <t>シンショウヒン</t>
    </rPh>
    <rPh sb="4" eb="6">
      <t>カイハツ</t>
    </rPh>
    <rPh sb="6" eb="7">
      <t>ヒ</t>
    </rPh>
    <phoneticPr fontId="10"/>
  </si>
  <si>
    <t>計算方法シートの</t>
    <phoneticPr fontId="10"/>
  </si>
  <si>
    <t>⑦借料</t>
    <rPh sb="1" eb="3">
      <t>シャクリョウ</t>
    </rPh>
    <phoneticPr fontId="10"/>
  </si>
  <si>
    <t>可変</t>
    <rPh sb="0" eb="2">
      <t>カヘン</t>
    </rPh>
    <phoneticPr fontId="10"/>
  </si>
  <si>
    <t>補助率</t>
    <rPh sb="0" eb="3">
      <t>ホジョリツ</t>
    </rPh>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</si>
  <si>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</si>
  <si>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</si>
  <si>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⑧委託・外注費</t>
    <phoneticPr fontId="10"/>
  </si>
  <si>
    <t>補助率文言</t>
    <rPh sb="0" eb="3">
      <t>ホジョリツ</t>
    </rPh>
    <rPh sb="3" eb="5">
      <t>モンゴン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</si>
  <si>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</si>
  <si>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</si>
  <si>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Web以外
(下段端数)</t>
    <rPh sb="3" eb="5">
      <t>イガイ</t>
    </rPh>
    <rPh sb="7" eb="9">
      <t>カダン</t>
    </rPh>
    <rPh sb="9" eb="11">
      <t>ハスウ</t>
    </rPh>
    <phoneticPr fontId="10"/>
  </si>
  <si>
    <t>a経費(=K2)</t>
    <rPh sb="1" eb="3">
      <t>ケイヒ</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</si>
  <si>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</si>
  <si>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</si>
  <si>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Web
(下段端数)</t>
    <phoneticPr fontId="10"/>
  </si>
  <si>
    <t>c経費(=Q2)</t>
    <rPh sb="1" eb="3">
      <t>ケイヒ</t>
    </rPh>
    <phoneticPr fontId="10"/>
  </si>
  <si>
    <t>d.補助額の最大値
と50万の小さい方</t>
    <rPh sb="2" eb="4">
      <t>ホジョ</t>
    </rPh>
    <rPh sb="4" eb="5">
      <t>ガク</t>
    </rPh>
    <rPh sb="13" eb="14">
      <t>マン</t>
    </rPh>
    <rPh sb="15" eb="16">
      <t>チイ</t>
    </rPh>
    <rPh sb="18" eb="19">
      <t>ホウ</t>
    </rPh>
    <phoneticPr fontId="10"/>
  </si>
  <si>
    <t>d.補助額の最大値</t>
    <rPh sb="2" eb="4">
      <t>ホジョ</t>
    </rPh>
    <rPh sb="4" eb="5">
      <t>ガク</t>
    </rPh>
    <phoneticPr fontId="10"/>
  </si>
  <si>
    <t>d.Webの申請額</t>
    <phoneticPr fontId="10"/>
  </si>
  <si>
    <t>最大補助額(=E2)</t>
    <rPh sb="0" eb="2">
      <t>サイダイ</t>
    </rPh>
    <rPh sb="2" eb="4">
      <t>ホジョ</t>
    </rPh>
    <rPh sb="4" eb="5">
      <t>ガク</t>
    </rPh>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</si>
  <si>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</si>
  <si>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</si>
  <si>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</si>
  <si>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←端数から算出した加算値</t>
    <rPh sb="1" eb="3">
      <t>ハスウ</t>
    </rPh>
    <rPh sb="5" eb="7">
      <t>サンシュツ</t>
    </rPh>
    <rPh sb="9" eb="11">
      <t>カサン</t>
    </rPh>
    <rPh sb="11" eb="12">
      <t>チ</t>
    </rPh>
    <phoneticPr fontId="10"/>
  </si>
  <si>
    <t>計算結果(表示用)</t>
    <rPh sb="0" eb="2">
      <t>ケイサン</t>
    </rPh>
    <rPh sb="2" eb="4">
      <t>ケッカ</t>
    </rPh>
    <rPh sb="5" eb="8">
      <t>ヒョウジヨウ</t>
    </rPh>
    <phoneticPr fontId="10"/>
  </si>
  <si>
    <t>〇</t>
    <phoneticPr fontId="10"/>
  </si>
  <si>
    <t>入力値</t>
    <rPh sb="0" eb="2">
      <t>ニュウリョク</t>
    </rPh>
    <rPh sb="2" eb="3">
      <t>チ</t>
    </rPh>
    <phoneticPr fontId="10"/>
  </si>
  <si>
    <t>上限補助額</t>
    <rPh sb="0" eb="2">
      <t>ジョウゲン</t>
    </rPh>
    <rPh sb="2" eb="4">
      <t>ホジョ</t>
    </rPh>
    <rPh sb="4" eb="5">
      <t>ガク</t>
    </rPh>
    <phoneticPr fontId="10"/>
  </si>
  <si>
    <t>F37</t>
    <phoneticPr fontId="10"/>
  </si>
  <si>
    <t>(a)以外経費</t>
    <rPh sb="3" eb="5">
      <t>イガイ</t>
    </rPh>
    <rPh sb="5" eb="7">
      <t>ケイヒ</t>
    </rPh>
    <phoneticPr fontId="10"/>
  </si>
  <si>
    <t>以外補助額/以外経費</t>
    <rPh sb="0" eb="2">
      <t>イガイ</t>
    </rPh>
    <rPh sb="2" eb="4">
      <t>ホジョ</t>
    </rPh>
    <rPh sb="4" eb="5">
      <t>ガク</t>
    </rPh>
    <rPh sb="6" eb="8">
      <t>イガイ</t>
    </rPh>
    <rPh sb="8" eb="10">
      <t>ケイヒ</t>
    </rPh>
    <phoneticPr fontId="10"/>
  </si>
  <si>
    <t>編集</t>
    <rPh sb="0" eb="2">
      <t>ヘンシュウ</t>
    </rPh>
    <phoneticPr fontId="10"/>
  </si>
  <si>
    <t>F38</t>
    <phoneticPr fontId="10"/>
  </si>
  <si>
    <t>(b)以外補助額</t>
    <rPh sb="3" eb="5">
      <t>イガイ</t>
    </rPh>
    <rPh sb="5" eb="7">
      <t>ホジョ</t>
    </rPh>
    <rPh sb="7" eb="8">
      <t>ガク</t>
    </rPh>
    <phoneticPr fontId="10"/>
  </si>
  <si>
    <t>補助率</t>
    <rPh sb="0" eb="2">
      <t>ホジョ</t>
    </rPh>
    <rPh sb="2" eb="3">
      <t>リツ</t>
    </rPh>
    <phoneticPr fontId="10"/>
  </si>
  <si>
    <t>F39</t>
  </si>
  <si>
    <t>(c)Web経費</t>
    <rPh sb="6" eb="8">
      <t>ケイヒ</t>
    </rPh>
    <phoneticPr fontId="10"/>
  </si>
  <si>
    <t>Web補助額/Web経費</t>
    <rPh sb="3" eb="5">
      <t>ホジョ</t>
    </rPh>
    <rPh sb="5" eb="6">
      <t>ガク</t>
    </rPh>
    <rPh sb="10" eb="12">
      <t>ケイヒ</t>
    </rPh>
    <phoneticPr fontId="10"/>
  </si>
  <si>
    <t>F40</t>
  </si>
  <si>
    <t>(d)Web補助額</t>
    <rPh sb="6" eb="8">
      <t>ホジョ</t>
    </rPh>
    <rPh sb="8" eb="9">
      <t>ガク</t>
    </rPh>
    <phoneticPr fontId="10"/>
  </si>
  <si>
    <t>補助上限額チェック</t>
    <rPh sb="0" eb="2">
      <t>ホジョ</t>
    </rPh>
    <rPh sb="2" eb="5">
      <t>ジョウゲンガク</t>
    </rPh>
    <phoneticPr fontId="10"/>
  </si>
  <si>
    <t>F41</t>
  </si>
  <si>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</si>
  <si>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Web補助額/補助額計</t>
    <rPh sb="3" eb="5">
      <t>ホジョ</t>
    </rPh>
    <rPh sb="5" eb="6">
      <t>ガク</t>
    </rPh>
    <rPh sb="7" eb="9">
      <t>ホジョ</t>
    </rPh>
    <rPh sb="9" eb="10">
      <t>ガク</t>
    </rPh>
    <rPh sb="10" eb="11">
      <t>ケイ</t>
    </rPh>
    <phoneticPr fontId="10"/>
  </si>
  <si>
    <t>F42</t>
  </si>
  <si>
    <t>(f)補助額合計</t>
    <rPh sb="3" eb="5">
      <t>ホジョ</t>
    </rPh>
    <rPh sb="5" eb="6">
      <t>ガク</t>
    </rPh>
    <rPh sb="6" eb="8">
      <t>ゴウケイ</t>
    </rPh>
    <phoneticPr fontId="10"/>
  </si>
  <si>
    <t>コメント(表示用)</t>
    <rPh sb="5" eb="8">
      <t>ヒョウジヨウ</t>
    </rPh>
    <phoneticPr fontId="10"/>
  </si>
  <si>
    <t>１円加算</t>
    <rPh sb="1" eb="2">
      <t>エン</t>
    </rPh>
    <rPh sb="2" eb="4">
      <t>カサン</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</si>
  <si>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</si>
  <si>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</si>
  <si>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r>
      <t>Ⅲ．資金調達方法</t>
    </r>
    <r>
      <rPr>
        <sz val="8"/>
        <color rgb="FFFF0000"/>
        <rFont val="ＭＳ ゴシック"/>
        <family val="3"/>
        <charset val="128"/>
      </rPr>
      <t>【必須記入】</t>
    </r>
  </si>
  <si>
    <t>　記載にあたっては、「様式3_経費明細表(Excel)」をご使用ください。</t>
    <rPh sb="30" eb="32">
      <t>シヨウ</t>
    </rPh>
    <phoneticPr fontId="10"/>
  </si>
  <si>
    <t>　 ※補助上限額は、通常の場合は２００万円まで、</t>
    <rPh sb="3" eb="5">
      <t>ホジョ</t>
    </rPh>
    <rPh sb="5" eb="7">
      <t>ジョウゲン</t>
    </rPh>
    <rPh sb="7" eb="8">
      <t>ガク</t>
    </rPh>
    <rPh sb="10" eb="12">
      <t>ツウジョウ</t>
    </rPh>
    <rPh sb="13" eb="15">
      <t>バアイ</t>
    </rPh>
    <rPh sb="19" eb="20">
      <t>マン</t>
    </rPh>
    <rPh sb="20" eb="21">
      <t>エン</t>
    </rPh>
    <phoneticPr fontId="10"/>
  </si>
  <si>
    <t>　　 インボイス特例希望の場合は２５０万円までを入力ください。</t>
    <rPh sb="8" eb="10">
      <t>トクレイ</t>
    </rPh>
    <rPh sb="10" eb="12">
      <t>キボウ</t>
    </rPh>
    <rPh sb="13" eb="15">
      <t>バアイ</t>
    </rPh>
    <rPh sb="19" eb="20">
      <t>マン</t>
    </rPh>
    <rPh sb="20" eb="21">
      <t>エン</t>
    </rPh>
    <rPh sb="24" eb="26">
      <t>ニュウリョク</t>
    </rPh>
    <phoneticPr fontId="10"/>
  </si>
  <si>
    <t>　　免税・簡易課税・2割特例事業者の場合は（税込）を選択してください。</t>
    <rPh sb="22" eb="24">
      <t>ゼイコ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</si>
</sst>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1"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sz val="11"/>
      <color rgb="FFFF0000"/>
      <name val="ＭＳ ゴシック"/>
      <family val="3"/>
      <charset val="128"/>
    </font>
    <font>
      <sz val="8"/>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b/>
      <sz val="14"/>
      <color theme="1"/>
      <name val="BIZ UDP明朝 Medium"/>
      <family val="1"/>
      <charset val="128"/>
    </font>
    <font>
      <b/>
      <sz val="12"/>
      <color rgb="FFFF0000"/>
      <name val="ＭＳ ゴシック"/>
      <family val="3"/>
      <charset val="128"/>
    </font>
    <font>
      <b/>
      <sz val="12"/>
      <color rgb="FFFFFF00"/>
      <name val="ＭＳ ゴシック"/>
      <family val="3"/>
      <charset val="128"/>
    </font>
    <font>
      <b/>
      <sz val="12"/>
      <color rgb="FFFF0000"/>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theme="0"/>
      <name val="ＭＳ Ｐゴシック"/>
      <family val="2"/>
      <charset val="128"/>
      <scheme val="minor"/>
    </font>
    <font>
      <b/>
      <sz val="12"/>
      <color theme="0"/>
      <name val="ＭＳ ゴシック"/>
      <family val="3"/>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bottom/>
      <diagonal/>
    </border>
    <border>
      <left/>
      <right style="medium">
        <color rgb="FFFF0000"/>
      </right>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245">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Alignment="1">
      <alignment horizontal="center" vertical="center"/>
    </xf>
    <xf numFmtId="0" fontId="0" fillId="0" borderId="13" xfId="0" applyBorder="1">
      <alignment vertical="center"/>
    </xf>
    <xf numFmtId="0" fontId="7" fillId="0" borderId="0" xfId="0" applyFont="1" applyAlignment="1">
      <alignment vertical="center" shrinkToFit="1"/>
    </xf>
    <xf numFmtId="0" fontId="7" fillId="0" borderId="0" xfId="0" applyFont="1" applyAlignment="1">
      <alignment horizontal="left" vertical="center"/>
    </xf>
    <xf numFmtId="0" fontId="14" fillId="0" borderId="0" xfId="0" applyFont="1" applyAlignment="1">
      <alignment vertical="center" shrinkToFit="1"/>
    </xf>
    <xf numFmtId="0" fontId="16" fillId="0" borderId="0" xfId="0" applyFont="1" applyAlignment="1">
      <alignment horizontal="left" vertical="center" shrinkToFit="1"/>
    </xf>
    <xf numFmtId="0" fontId="14" fillId="0" borderId="0" xfId="0" applyFont="1" applyAlignment="1">
      <alignment horizontal="left" vertical="center" shrinkToFit="1"/>
    </xf>
    <xf numFmtId="0" fontId="14" fillId="0" borderId="0" xfId="0" applyFont="1" applyAlignment="1">
      <alignment horizontal="left" vertical="center" wrapText="1" shrinkToFit="1"/>
    </xf>
    <xf numFmtId="0" fontId="0" fillId="4" borderId="1" xfId="0" applyFill="1" applyBorder="1" applyAlignment="1">
      <alignment vertical="center" wrapText="1"/>
    </xf>
    <xf numFmtId="0" fontId="0" fillId="0" borderId="13" xfId="0" applyBorder="1" applyProtection="1">
      <alignment vertical="center"/>
      <protection locked="0"/>
    </xf>
    <xf numFmtId="0" fontId="20" fillId="0" borderId="0" xfId="0" applyFont="1">
      <alignment vertical="center"/>
    </xf>
    <xf numFmtId="0" fontId="19" fillId="0" borderId="0" xfId="0" applyFont="1">
      <alignment vertical="center"/>
    </xf>
    <xf numFmtId="0" fontId="23" fillId="3" borderId="0" xfId="0" applyFont="1" applyFill="1">
      <alignment vertical="center"/>
    </xf>
    <xf numFmtId="38" fontId="24" fillId="7" borderId="1" xfId="1" applyFont="1" applyFill="1" applyBorder="1" applyAlignment="1">
      <alignment horizontal="center" vertical="center"/>
    </xf>
    <xf numFmtId="38" fontId="24" fillId="7" borderId="0" xfId="1" applyFont="1" applyFill="1" applyBorder="1" applyAlignment="1">
      <alignment horizontal="center" vertical="center"/>
    </xf>
    <xf numFmtId="0" fontId="20" fillId="0" borderId="0" xfId="0" applyFont="1" applyProtection="1">
      <alignment vertical="center"/>
      <protection locked="0"/>
    </xf>
    <xf numFmtId="0" fontId="0" fillId="3" borderId="0" xfId="0" applyFill="1">
      <alignment vertical="center"/>
    </xf>
    <xf numFmtId="177" fontId="22" fillId="3" borderId="0" xfId="0" applyNumberFormat="1" applyFont="1" applyFill="1" applyAlignment="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0" fillId="0" borderId="1" xfId="0" applyNumberFormat="1" applyFont="1" applyBorder="1">
      <alignment vertical="center"/>
    </xf>
    <xf numFmtId="176" fontId="0" fillId="0" borderId="0" xfId="0" applyNumberFormat="1">
      <alignment vertical="center"/>
    </xf>
    <xf numFmtId="0" fontId="0" fillId="13" borderId="1" xfId="0" applyFill="1" applyBorder="1">
      <alignment vertical="center"/>
    </xf>
    <xf numFmtId="38" fontId="24"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3" fillId="3" borderId="1" xfId="0" applyNumberFormat="1" applyFont="1" applyFill="1" applyBorder="1" applyAlignment="1">
      <alignment horizontal="right" vertical="center"/>
    </xf>
    <xf numFmtId="0" fontId="21" fillId="3" borderId="0" xfId="0" applyFont="1" applyFill="1" applyProtection="1">
      <alignment vertical="center"/>
      <protection hidden="1"/>
    </xf>
    <xf numFmtId="0" fontId="0" fillId="3" borderId="0" xfId="0" applyFill="1" applyProtection="1">
      <alignment vertical="center"/>
      <protection hidden="1"/>
    </xf>
    <xf numFmtId="38" fontId="24" fillId="7" borderId="1" xfId="1" applyFont="1" applyFill="1" applyBorder="1" applyAlignment="1" applyProtection="1">
      <alignment horizontal="center" vertical="center"/>
      <protection hidden="1"/>
    </xf>
    <xf numFmtId="38" fontId="24" fillId="7" borderId="0" xfId="1" applyFont="1" applyFill="1" applyBorder="1" applyAlignment="1" applyProtection="1">
      <alignment horizontal="center" vertical="center"/>
      <protection hidden="1"/>
    </xf>
    <xf numFmtId="177" fontId="22" fillId="3"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13" fillId="0" borderId="0" xfId="0" applyNumberFormat="1" applyFont="1" applyAlignment="1" applyProtection="1">
      <alignment horizontal="right" vertical="top"/>
      <protection hidden="1"/>
    </xf>
    <xf numFmtId="0" fontId="23" fillId="3" borderId="0" xfId="0" applyFont="1" applyFill="1" applyProtection="1">
      <alignment vertical="center"/>
      <protection hidden="1"/>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1" fillId="0" borderId="1" xfId="0" applyFont="1" applyBorder="1">
      <alignment vertical="center"/>
    </xf>
    <xf numFmtId="0" fontId="0" fillId="0" borderId="5"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178" fontId="0" fillId="0" borderId="0" xfId="0" applyNumberFormat="1">
      <alignment vertical="center"/>
    </xf>
    <xf numFmtId="0" fontId="0" fillId="0" borderId="21" xfId="0" applyBorder="1">
      <alignment vertical="center"/>
    </xf>
    <xf numFmtId="178" fontId="25" fillId="0" borderId="0" xfId="0" applyNumberFormat="1" applyFont="1">
      <alignment vertical="center"/>
    </xf>
    <xf numFmtId="0" fontId="26" fillId="0" borderId="0" xfId="0" applyFont="1">
      <alignment vertical="center"/>
    </xf>
    <xf numFmtId="179" fontId="0" fillId="0" borderId="0" xfId="0" applyNumberFormat="1">
      <alignment vertical="center"/>
    </xf>
    <xf numFmtId="0" fontId="0" fillId="0" borderId="22" xfId="0" applyBorder="1">
      <alignment vertical="center"/>
    </xf>
    <xf numFmtId="49" fontId="0" fillId="0" borderId="23" xfId="0" applyNumberFormat="1" applyBorder="1">
      <alignment vertical="center"/>
    </xf>
    <xf numFmtId="178" fontId="0" fillId="0" borderId="23" xfId="0" applyNumberFormat="1" applyBorder="1">
      <alignment vertical="center"/>
    </xf>
    <xf numFmtId="0" fontId="0" fillId="0" borderId="24" xfId="0" applyBorder="1">
      <alignment vertical="center"/>
    </xf>
    <xf numFmtId="49" fontId="0" fillId="0" borderId="18" xfId="0" applyNumberFormat="1" applyBorder="1">
      <alignment vertical="center"/>
    </xf>
    <xf numFmtId="178" fontId="0" fillId="0" borderId="18" xfId="0" applyNumberFormat="1" applyBorder="1">
      <alignment vertical="center"/>
    </xf>
    <xf numFmtId="49" fontId="0" fillId="0" borderId="19" xfId="0" applyNumberFormat="1" applyBorder="1">
      <alignment vertical="center"/>
    </xf>
    <xf numFmtId="0" fontId="23" fillId="14" borderId="25" xfId="0" applyFont="1" applyFill="1" applyBorder="1">
      <alignment vertical="center"/>
    </xf>
    <xf numFmtId="0" fontId="0" fillId="0" borderId="23" xfId="0" applyBorder="1">
      <alignment vertical="center"/>
    </xf>
    <xf numFmtId="49" fontId="27" fillId="0" borderId="0" xfId="0" applyNumberFormat="1" applyFont="1">
      <alignment vertical="center"/>
    </xf>
    <xf numFmtId="49" fontId="27" fillId="0" borderId="20" xfId="0" applyNumberFormat="1" applyFont="1" applyBorder="1">
      <alignment vertical="center"/>
    </xf>
    <xf numFmtId="49" fontId="0" fillId="0" borderId="21"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Alignment="1">
      <alignment horizontal="right" vertical="center"/>
    </xf>
    <xf numFmtId="0" fontId="19" fillId="0" borderId="0" xfId="0" applyFont="1" applyAlignment="1">
      <alignment horizontal="center" vertical="center"/>
    </xf>
    <xf numFmtId="177" fontId="13" fillId="3" borderId="0" xfId="0" applyNumberFormat="1" applyFont="1" applyFill="1" applyAlignment="1" applyProtection="1">
      <alignment horizontal="right" vertical="center"/>
      <protection hidden="1"/>
    </xf>
    <xf numFmtId="49" fontId="0" fillId="0" borderId="0" xfId="0" applyNumberFormat="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0" fillId="0" borderId="1" xfId="0" applyNumberFormat="1" applyFont="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28" fillId="0" borderId="0" xfId="0" applyFont="1" applyAlignment="1">
      <alignment vertical="center" wrapText="1"/>
    </xf>
    <xf numFmtId="0" fontId="0" fillId="10" borderId="0" xfId="0" applyFill="1">
      <alignment vertical="center"/>
    </xf>
    <xf numFmtId="49" fontId="20" fillId="0" borderId="20" xfId="0" applyNumberFormat="1" applyFont="1" applyBorder="1">
      <alignment vertical="center"/>
    </xf>
    <xf numFmtId="176" fontId="0" fillId="0" borderId="26" xfId="0" applyNumberFormat="1" applyBorder="1">
      <alignment vertical="center"/>
    </xf>
    <xf numFmtId="178" fontId="29" fillId="0" borderId="1" xfId="0" applyNumberFormat="1" applyFont="1" applyBorder="1">
      <alignment vertical="center"/>
    </xf>
    <xf numFmtId="181" fontId="29" fillId="0" borderId="1" xfId="0" applyNumberFormat="1" applyFont="1" applyBorder="1">
      <alignment vertical="center"/>
    </xf>
    <xf numFmtId="0" fontId="0" fillId="0" borderId="13" xfId="0" applyBorder="1" applyAlignment="1">
      <alignment horizontal="center" vertical="center"/>
    </xf>
    <xf numFmtId="182" fontId="24" fillId="7" borderId="0" xfId="1" applyNumberFormat="1" applyFont="1" applyFill="1" applyBorder="1" applyAlignment="1">
      <alignment horizontal="center" vertical="center"/>
    </xf>
    <xf numFmtId="0" fontId="30" fillId="0" borderId="0" xfId="0" applyFont="1" applyAlignment="1" applyProtection="1">
      <alignment horizontal="left" vertical="center"/>
      <protection hidden="1"/>
    </xf>
    <xf numFmtId="0" fontId="30" fillId="0" borderId="0" xfId="0" applyFont="1" applyAlignment="1" applyProtection="1">
      <alignment horizontal="center" vertical="center"/>
      <protection hidden="1"/>
    </xf>
    <xf numFmtId="0" fontId="27" fillId="0" borderId="0" xfId="0" applyFont="1">
      <alignment vertical="center"/>
    </xf>
    <xf numFmtId="0" fontId="27" fillId="0" borderId="17" xfId="0" applyFont="1" applyBorder="1">
      <alignment vertical="center"/>
    </xf>
    <xf numFmtId="0" fontId="27" fillId="0" borderId="18" xfId="0" applyFont="1" applyBorder="1">
      <alignment vertical="center"/>
    </xf>
    <xf numFmtId="0" fontId="27" fillId="0" borderId="19" xfId="0" applyFont="1" applyBorder="1">
      <alignment vertical="center"/>
    </xf>
    <xf numFmtId="0" fontId="15" fillId="0" borderId="20" xfId="0" applyFont="1" applyBorder="1">
      <alignment vertical="center"/>
    </xf>
    <xf numFmtId="0" fontId="27" fillId="0" borderId="21" xfId="0" applyFont="1" applyBorder="1">
      <alignment vertical="center"/>
    </xf>
    <xf numFmtId="0" fontId="27" fillId="0" borderId="20" xfId="0" applyFont="1" applyBorder="1">
      <alignment vertical="center"/>
    </xf>
    <xf numFmtId="0" fontId="27" fillId="0" borderId="22" xfId="0" applyFont="1" applyBorder="1">
      <alignment vertical="center"/>
    </xf>
    <xf numFmtId="0" fontId="27" fillId="0" borderId="23" xfId="0" applyFont="1" applyBorder="1">
      <alignment vertical="center"/>
    </xf>
    <xf numFmtId="0" fontId="27" fillId="0" borderId="24" xfId="0" applyFont="1" applyBorder="1">
      <alignment vertical="center"/>
    </xf>
    <xf numFmtId="0" fontId="20" fillId="0" borderId="20" xfId="0" applyFont="1" applyBorder="1">
      <alignment vertical="center"/>
    </xf>
    <xf numFmtId="178" fontId="0" fillId="12" borderId="1" xfId="0" applyNumberFormat="1" applyFill="1" applyBorder="1">
      <alignment vertical="center"/>
    </xf>
    <xf numFmtId="0" fontId="30" fillId="0" borderId="0" xfId="0" applyFont="1" applyAlignment="1">
      <alignment horizontal="left" vertical="center"/>
    </xf>
    <xf numFmtId="0" fontId="14" fillId="0" borderId="0" xfId="0" applyFont="1">
      <alignment vertical="center"/>
    </xf>
    <xf numFmtId="0" fontId="14" fillId="0" borderId="0" xfId="0" applyFont="1" applyAlignment="1">
      <alignment vertical="center" wrapText="1" shrinkToFit="1"/>
    </xf>
    <xf numFmtId="0" fontId="0" fillId="16" borderId="1" xfId="0" applyFill="1" applyBorder="1" applyAlignment="1">
      <alignment horizontal="center" vertical="center"/>
    </xf>
    <xf numFmtId="0" fontId="0" fillId="17" borderId="1" xfId="0" applyFill="1" applyBorder="1" applyAlignment="1">
      <alignment vertical="center" wrapText="1"/>
    </xf>
    <xf numFmtId="0" fontId="32" fillId="0" borderId="20"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27" xfId="0" applyNumberFormat="1" applyFill="1" applyBorder="1">
      <alignment vertical="center"/>
    </xf>
    <xf numFmtId="178" fontId="0" fillId="10" borderId="1" xfId="0" applyNumberFormat="1" applyFill="1" applyBorder="1" applyAlignment="1">
      <alignment vertical="center" wrapText="1"/>
    </xf>
    <xf numFmtId="0" fontId="33" fillId="0" borderId="0" xfId="0" applyFont="1">
      <alignment vertical="center"/>
    </xf>
    <xf numFmtId="0" fontId="19" fillId="0" borderId="0" xfId="0" applyFont="1" applyAlignment="1">
      <alignment horizontal="left" vertical="center"/>
    </xf>
    <xf numFmtId="0" fontId="28" fillId="0" borderId="0" xfId="0" applyFont="1" applyAlignment="1">
      <alignment horizontal="left" vertical="center" wrapText="1"/>
    </xf>
    <xf numFmtId="0" fontId="35" fillId="0" borderId="0" xfId="0" applyFont="1" applyAlignment="1">
      <alignment vertical="center" shrinkToFit="1"/>
    </xf>
    <xf numFmtId="0" fontId="0" fillId="0" borderId="20" xfId="0" applyBorder="1" applyAlignment="1">
      <alignment vertical="center" shrinkToFit="1"/>
    </xf>
    <xf numFmtId="0" fontId="36" fillId="0" borderId="0" xfId="0" applyFont="1">
      <alignment vertical="center"/>
    </xf>
    <xf numFmtId="3" fontId="0" fillId="16" borderId="0" xfId="0" applyNumberFormat="1" applyFill="1">
      <alignment vertical="center"/>
    </xf>
    <xf numFmtId="3" fontId="0" fillId="13" borderId="1" xfId="0" applyNumberFormat="1" applyFill="1" applyBorder="1">
      <alignment vertical="center"/>
    </xf>
    <xf numFmtId="3" fontId="36" fillId="0" borderId="28" xfId="0" applyNumberFormat="1" applyFont="1" applyBorder="1" applyProtection="1">
      <alignment vertical="center"/>
      <protection locked="0"/>
    </xf>
    <xf numFmtId="0" fontId="37" fillId="0" borderId="0" xfId="0" applyFont="1">
      <alignment vertical="center"/>
    </xf>
    <xf numFmtId="0" fontId="38" fillId="0" borderId="0" xfId="0" applyFont="1">
      <alignment vertical="center"/>
    </xf>
    <xf numFmtId="0" fontId="28" fillId="10" borderId="0" xfId="0" applyFont="1" applyFill="1" applyAlignment="1">
      <alignment horizontal="left" vertical="center" wrapText="1"/>
    </xf>
    <xf numFmtId="0" fontId="7" fillId="0" borderId="0" xfId="0" applyFont="1" applyAlignment="1">
      <alignment horizontal="left" vertical="center"/>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177" fontId="6" fillId="6" borderId="5" xfId="0" applyNumberFormat="1" applyFont="1" applyFill="1" applyBorder="1" applyAlignment="1">
      <alignment horizontal="right" vertical="center" wrapText="1"/>
    </xf>
    <xf numFmtId="177" fontId="6" fillId="6" borderId="6" xfId="0" applyNumberFormat="1" applyFont="1" applyFill="1" applyBorder="1" applyAlignment="1">
      <alignment horizontal="right" vertical="center" wrapText="1"/>
    </xf>
    <xf numFmtId="177" fontId="6" fillId="6" borderId="7" xfId="0" applyNumberFormat="1" applyFont="1" applyFill="1" applyBorder="1" applyAlignment="1">
      <alignment horizontal="righ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7" fillId="0" borderId="0" xfId="0" applyFont="1" applyAlignment="1">
      <alignment vertical="center"/>
    </xf>
    <xf numFmtId="177" fontId="6" fillId="6" borderId="1"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12" fillId="0" borderId="1" xfId="0" applyFont="1" applyBorder="1" applyAlignment="1" applyProtection="1">
      <alignment horizontal="left" vertical="top" wrapText="1"/>
      <protection locked="0"/>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176" fontId="6" fillId="0" borderId="5" xfId="0" applyNumberFormat="1" applyFont="1" applyBorder="1" applyAlignment="1" applyProtection="1">
      <alignment horizontal="right" vertical="center" wrapText="1"/>
      <protection locked="0"/>
    </xf>
    <xf numFmtId="176" fontId="6" fillId="0" borderId="6" xfId="0" applyNumberFormat="1" applyFont="1" applyBorder="1" applyAlignment="1" applyProtection="1">
      <alignment horizontal="right" vertical="center" wrapText="1"/>
      <protection locked="0"/>
    </xf>
    <xf numFmtId="176" fontId="6" fillId="0" borderId="7" xfId="0" applyNumberFormat="1" applyFont="1" applyBorder="1" applyAlignment="1" applyProtection="1">
      <alignment horizontal="right" vertical="center" wrapText="1"/>
      <protection locked="0"/>
    </xf>
    <xf numFmtId="176" fontId="6" fillId="5" borderId="5" xfId="0" applyNumberFormat="1" applyFont="1" applyFill="1" applyBorder="1" applyAlignment="1">
      <alignment horizontal="right" vertical="center" wrapText="1"/>
    </xf>
    <xf numFmtId="176" fontId="6" fillId="5" borderId="6" xfId="0" applyNumberFormat="1" applyFont="1" applyFill="1" applyBorder="1" applyAlignment="1">
      <alignment horizontal="right" vertical="center" wrapText="1"/>
    </xf>
    <xf numFmtId="176" fontId="6" fillId="5" borderId="7" xfId="0" applyNumberFormat="1" applyFont="1" applyFill="1" applyBorder="1" applyAlignment="1">
      <alignment horizontal="right" vertical="center"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5" borderId="1" xfId="0" applyFont="1" applyFill="1" applyBorder="1" applyAlignment="1">
      <alignment horizontal="left" vertical="top" wrapText="1"/>
    </xf>
    <xf numFmtId="0" fontId="16" fillId="0" borderId="0" xfId="0" applyFont="1" applyAlignment="1">
      <alignment horizontal="left" vertical="center" shrinkToFit="1"/>
    </xf>
    <xf numFmtId="0" fontId="14" fillId="0" borderId="0" xfId="0" applyFont="1" applyAlignment="1">
      <alignment horizontal="left" vertical="center" shrinkToFit="1"/>
    </xf>
    <xf numFmtId="0" fontId="4" fillId="5" borderId="1" xfId="0" applyFont="1" applyFill="1" applyBorder="1" applyAlignment="1">
      <alignment horizontal="left" vertical="center" wrapText="1"/>
    </xf>
    <xf numFmtId="0" fontId="11" fillId="0" borderId="3" xfId="0" applyFont="1" applyBorder="1" applyAlignment="1">
      <alignment vertical="center"/>
    </xf>
    <xf numFmtId="0" fontId="11"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0" fillId="0" borderId="0" xfId="0" applyFont="1" applyAlignment="1">
      <alignment horizontal="left" vertical="center" shrinkToFit="1"/>
    </xf>
    <xf numFmtId="0" fontId="40" fillId="0" borderId="0" xfId="0" applyFont="1" applyBorder="1" applyAlignment="1">
      <alignment horizontal="left" vertical="center" shrinkToFit="1"/>
    </xf>
    <xf numFmtId="0" fontId="39" fillId="0" borderId="0" xfId="0" applyFont="1" applyAlignment="1">
      <alignment vertical="center" shrinkToFit="1"/>
    </xf>
    <xf numFmtId="0" fontId="35" fillId="0" borderId="0" xfId="0" applyFont="1" applyAlignment="1">
      <alignment horizontal="left" vertical="center" shrinkToFit="1"/>
    </xf>
    <xf numFmtId="0" fontId="30" fillId="0" borderId="0" xfId="0" applyFont="1" applyAlignment="1">
      <alignment horizontal="left" vertical="center"/>
    </xf>
    <xf numFmtId="0" fontId="0" fillId="0" borderId="0" xfId="0" applyAlignment="1">
      <alignment horizontal="left" vertical="center"/>
    </xf>
    <xf numFmtId="0" fontId="28" fillId="0" borderId="0" xfId="0" applyFont="1" applyAlignment="1">
      <alignment horizontal="left" vertical="center" wrapText="1"/>
    </xf>
    <xf numFmtId="0" fontId="0" fillId="0" borderId="0" xfId="0" applyAlignment="1">
      <alignment horizontal="left" vertical="center" wrapText="1"/>
    </xf>
    <xf numFmtId="0" fontId="19" fillId="0" borderId="0" xfId="0" applyFont="1" applyAlignment="1">
      <alignment horizontal="left" vertical="center"/>
    </xf>
    <xf numFmtId="0" fontId="34" fillId="0" borderId="0" xfId="0" applyFont="1" applyAlignment="1">
      <alignment horizontal="left" vertical="center"/>
    </xf>
    <xf numFmtId="0" fontId="19" fillId="0" borderId="0" xfId="0" applyFont="1" applyAlignment="1">
      <alignment horizontal="left"/>
    </xf>
    <xf numFmtId="0" fontId="19" fillId="0" borderId="0" xfId="0" applyFont="1" applyAlignment="1">
      <alignment horizontal="left" vertical="top"/>
    </xf>
    <xf numFmtId="0" fontId="20" fillId="0" borderId="0" xfId="0" applyFont="1" applyAlignment="1" applyProtection="1">
      <alignment horizontal="left" vertical="center"/>
      <protection locked="0"/>
    </xf>
    <xf numFmtId="0" fontId="34" fillId="0" borderId="0" xfId="0" applyFont="1" applyAlignment="1">
      <alignment horizontal="left" vertical="center" shrinkToFit="1"/>
    </xf>
    <xf numFmtId="0" fontId="34" fillId="0" borderId="30" xfId="0" applyFont="1" applyBorder="1" applyAlignment="1">
      <alignment horizontal="left" vertical="center" shrinkToFit="1"/>
    </xf>
    <xf numFmtId="0" fontId="34" fillId="0" borderId="29" xfId="0" applyFont="1" applyBorder="1" applyAlignment="1">
      <alignment horizontal="left" vertical="center"/>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33</xdr:row>
      <xdr:rowOff>19051</xdr:rowOff>
    </xdr:from>
    <xdr:to>
      <xdr:col>18</xdr:col>
      <xdr:colOff>152401</xdr:colOff>
      <xdr:row>35</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19</xdr:row>
      <xdr:rowOff>218661</xdr:rowOff>
    </xdr:from>
    <xdr:to>
      <xdr:col>32</xdr:col>
      <xdr:colOff>59835</xdr:colOff>
      <xdr:row>22</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15</xdr:row>
      <xdr:rowOff>23558</xdr:rowOff>
    </xdr:from>
    <xdr:to>
      <xdr:col>32</xdr:col>
      <xdr:colOff>68302</xdr:colOff>
      <xdr:row>16</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26504</xdr:rowOff>
    </xdr:from>
    <xdr:to>
      <xdr:col>32</xdr:col>
      <xdr:colOff>68302</xdr:colOff>
      <xdr:row>17</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344557</xdr:rowOff>
    </xdr:from>
    <xdr:to>
      <xdr:col>32</xdr:col>
      <xdr:colOff>68302</xdr:colOff>
      <xdr:row>18</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18</xdr:row>
      <xdr:rowOff>26504</xdr:rowOff>
    </xdr:from>
    <xdr:to>
      <xdr:col>32</xdr:col>
      <xdr:colOff>68302</xdr:colOff>
      <xdr:row>19</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18</xdr:row>
      <xdr:rowOff>351183</xdr:rowOff>
    </xdr:from>
    <xdr:to>
      <xdr:col>32</xdr:col>
      <xdr:colOff>59836</xdr:colOff>
      <xdr:row>20</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18</xdr:row>
      <xdr:rowOff>203201</xdr:rowOff>
    </xdr:from>
    <xdr:to>
      <xdr:col>29</xdr:col>
      <xdr:colOff>174167</xdr:colOff>
      <xdr:row>19</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16</xdr:row>
      <xdr:rowOff>201077</xdr:rowOff>
    </xdr:from>
    <xdr:to>
      <xdr:col>27</xdr:col>
      <xdr:colOff>42328</xdr:colOff>
      <xdr:row>16</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twoCellAnchor>
    <xdr:from>
      <xdr:col>38</xdr:col>
      <xdr:colOff>33130</xdr:colOff>
      <xdr:row>25</xdr:row>
      <xdr:rowOff>66260</xdr:rowOff>
    </xdr:from>
    <xdr:to>
      <xdr:col>43</xdr:col>
      <xdr:colOff>925995</xdr:colOff>
      <xdr:row>36</xdr:row>
      <xdr:rowOff>5300</xdr:rowOff>
    </xdr:to>
    <xdr:sp macro="" textlink="">
      <xdr:nvSpPr>
        <xdr:cNvPr id="18" name="正方形/長方形 17">
          <a:extLst>
            <a:ext uri="{FF2B5EF4-FFF2-40B4-BE49-F238E27FC236}">
              <a16:creationId xmlns:a16="http://schemas.microsoft.com/office/drawing/2014/main" id="{C878D823-E361-48DE-8B97-FBC6B96458F7}"/>
            </a:ext>
          </a:extLst>
        </xdr:cNvPr>
        <xdr:cNvSpPr/>
      </xdr:nvSpPr>
      <xdr:spPr>
        <a:xfrm>
          <a:off x="6427304" y="6645964"/>
          <a:ext cx="5372100" cy="28346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ＭＳ Ｐゴシック" panose="020B0600070205080204" pitchFamily="50" charset="-128"/>
              <a:ea typeface="ＭＳ Ｐゴシック" panose="020B0600070205080204" pitchFamily="50" charset="-128"/>
            </a:rPr>
            <a:t>ウェブサイト関連費以外の申請補助額の範囲の</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左の値を</a:t>
          </a:r>
          <a:r>
            <a:rPr kumimoji="1" lang="en-US" altLang="ja-JP" sz="1100" b="1">
              <a:latin typeface="ＭＳ Ｐゴシック" panose="020B0600070205080204" pitchFamily="50" charset="-128"/>
              <a:ea typeface="ＭＳ Ｐゴシック" panose="020B0600070205080204" pitchFamily="50" charset="-128"/>
            </a:rPr>
            <a:t>(b)</a:t>
          </a:r>
          <a:r>
            <a:rPr kumimoji="1" lang="ja-JP" altLang="en-US" sz="1100" b="1">
              <a:latin typeface="ＭＳ Ｐゴシック" panose="020B0600070205080204" pitchFamily="50" charset="-128"/>
              <a:ea typeface="ＭＳ Ｐゴシック" panose="020B0600070205080204" pitchFamily="50" charset="-128"/>
            </a:rPr>
            <a:t>に入力すると、ウェブサイト関連費の申請補助額が最大値となります。</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右の値を</a:t>
          </a:r>
          <a:r>
            <a:rPr kumimoji="1" lang="en-US" altLang="ja-JP" sz="1100" b="1">
              <a:latin typeface="ＭＳ Ｐゴシック" panose="020B0600070205080204" pitchFamily="50" charset="-128"/>
              <a:ea typeface="ＭＳ Ｐゴシック" panose="020B0600070205080204" pitchFamily="50" charset="-128"/>
            </a:rPr>
            <a:t>(b)</a:t>
          </a:r>
          <a:r>
            <a:rPr kumimoji="1" lang="ja-JP" altLang="en-US" sz="1100" b="1">
              <a:latin typeface="ＭＳ Ｐゴシック" panose="020B0600070205080204" pitchFamily="50" charset="-128"/>
              <a:ea typeface="ＭＳ Ｐゴシック" panose="020B0600070205080204" pitchFamily="50" charset="-128"/>
            </a:rPr>
            <a:t>に入力すると、ウェブサイト関連費以外の申請補助額が最大値となります。</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左右の値が同一の場合は、申請額が一意の場合です。</a:t>
          </a:r>
          <a:endParaRPr kumimoji="1" lang="en-US" altLang="ja-JP" sz="1100" b="1">
            <a:latin typeface="ＭＳ Ｐゴシック" panose="020B0600070205080204" pitchFamily="50" charset="-128"/>
            <a:ea typeface="ＭＳ Ｐゴシック" panose="020B0600070205080204" pitchFamily="50" charset="-128"/>
          </a:endParaRPr>
        </a:p>
        <a:p>
          <a:pPr algn="l"/>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申請額計算の条件は、以下になります。</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a:t>
          </a:r>
          <a:r>
            <a:rPr kumimoji="1" lang="en-US" altLang="ja-JP" sz="1100" b="1">
              <a:latin typeface="ＭＳ Ｐゴシック" panose="020B0600070205080204" pitchFamily="50" charset="-128"/>
              <a:ea typeface="ＭＳ Ｐゴシック" panose="020B0600070205080204" pitchFamily="50" charset="-128"/>
            </a:rPr>
            <a:t>(b) </a:t>
          </a:r>
          <a:r>
            <a:rPr kumimoji="1" lang="ja-JP" altLang="en-US" sz="1100" b="1">
              <a:latin typeface="ＭＳ Ｐゴシック" panose="020B0600070205080204" pitchFamily="50" charset="-128"/>
              <a:ea typeface="ＭＳ Ｐゴシック" panose="020B0600070205080204" pitchFamily="50" charset="-128"/>
            </a:rPr>
            <a:t>補助金交付申請額（ウェブサイト関連費を除く）　は</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(a) </a:t>
          </a:r>
          <a:r>
            <a:rPr kumimoji="1" lang="ja-JP" altLang="en-US" sz="1100" b="1">
              <a:latin typeface="ＭＳ Ｐゴシック" panose="020B0600070205080204" pitchFamily="50" charset="-128"/>
              <a:ea typeface="ＭＳ Ｐゴシック" panose="020B0600070205080204" pitchFamily="50" charset="-128"/>
            </a:rPr>
            <a:t>補助対象経費小計（ウェブサイト関連費を除く） *  補助率　</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円未満切捨</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　以下</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a:t>
          </a:r>
          <a:r>
            <a:rPr kumimoji="1" lang="en-US" altLang="ja-JP" sz="1100" b="1">
              <a:latin typeface="ＭＳ Ｐゴシック" panose="020B0600070205080204" pitchFamily="50" charset="-128"/>
              <a:ea typeface="ＭＳ Ｐゴシック" panose="020B0600070205080204" pitchFamily="50" charset="-128"/>
            </a:rPr>
            <a:t>(d) </a:t>
          </a:r>
          <a:r>
            <a:rPr kumimoji="1" lang="ja-JP" altLang="en-US" sz="1100" b="1">
              <a:latin typeface="ＭＳ Ｐゴシック" panose="020B0600070205080204" pitchFamily="50" charset="-128"/>
              <a:ea typeface="ＭＳ Ｐゴシック" panose="020B0600070205080204" pitchFamily="50" charset="-128"/>
            </a:rPr>
            <a:t>補助金交付申請額（ウェブサイト関連費）　は</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(c) </a:t>
          </a:r>
          <a:r>
            <a:rPr kumimoji="1" lang="ja-JP" altLang="en-US" sz="1100" b="1">
              <a:latin typeface="ＭＳ Ｐゴシック" panose="020B0600070205080204" pitchFamily="50" charset="-128"/>
              <a:ea typeface="ＭＳ Ｐゴシック" panose="020B0600070205080204" pitchFamily="50" charset="-128"/>
            </a:rPr>
            <a:t>補助対象経費小計（ウェブサイト関連費） *  補助率　</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円未満切捨</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　以下</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　かつ</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(b)</a:t>
          </a:r>
          <a:r>
            <a:rPr kumimoji="1" lang="ja-JP" altLang="en-US" sz="1100" b="1">
              <a:latin typeface="ＭＳ Ｐゴシック" panose="020B0600070205080204" pitchFamily="50" charset="-128"/>
              <a:ea typeface="ＭＳ Ｐゴシック" panose="020B0600070205080204" pitchFamily="50" charset="-128"/>
            </a:rPr>
            <a:t>補助金交付申請額（ウェブサイト関連費を除く） * </a:t>
          </a:r>
          <a:r>
            <a:rPr kumimoji="1" lang="en-US" altLang="ja-JP" sz="1100" b="1">
              <a:latin typeface="ＭＳ Ｐゴシック" panose="020B0600070205080204" pitchFamily="50" charset="-128"/>
              <a:ea typeface="ＭＳ Ｐゴシック" panose="020B0600070205080204" pitchFamily="50" charset="-128"/>
            </a:rPr>
            <a:t>1 / 3</a:t>
          </a:r>
          <a:r>
            <a:rPr kumimoji="1" lang="ja-JP" altLang="en-US" sz="1100" b="1">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円未満切捨</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　以下</a:t>
          </a:r>
          <a:endParaRPr kumimoji="1" lang="en-US" altLang="ja-JP" sz="1100" b="1">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ＭＳ Ｐゴシック" panose="020B0600070205080204" pitchFamily="50" charset="-128"/>
              <a:ea typeface="ＭＳ Ｐゴシック" panose="020B0600070205080204" pitchFamily="50" charset="-128"/>
              <a:cs typeface="+mn-cs"/>
            </a:rPr>
            <a:t>　</a:t>
          </a:r>
          <a:r>
            <a:rPr kumimoji="1" lang="ja-JP" altLang="ja-JP" sz="1100" b="1">
              <a:solidFill>
                <a:schemeClr val="lt1"/>
              </a:solidFill>
              <a:effectLst/>
              <a:latin typeface="ＭＳ Ｐゴシック" panose="020B0600070205080204" pitchFamily="50" charset="-128"/>
              <a:ea typeface="ＭＳ Ｐゴシック" panose="020B0600070205080204" pitchFamily="50" charset="-128"/>
              <a:cs typeface="+mn-cs"/>
            </a:rPr>
            <a:t>かつ</a:t>
          </a:r>
          <a:endParaRPr lang="ja-JP" altLang="ja-JP" b="1">
            <a:effectLst/>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(f) </a:t>
          </a:r>
          <a:r>
            <a:rPr kumimoji="1" lang="ja-JP" altLang="en-US" sz="1100" b="1">
              <a:latin typeface="ＭＳ Ｐゴシック" panose="020B0600070205080204" pitchFamily="50" charset="-128"/>
              <a:ea typeface="ＭＳ Ｐゴシック" panose="020B0600070205080204" pitchFamily="50" charset="-128"/>
            </a:rPr>
            <a:t>補助金交付申請額合計 * </a:t>
          </a:r>
          <a:r>
            <a:rPr kumimoji="1" lang="en-US" altLang="ja-JP" sz="1100" b="1">
              <a:latin typeface="ＭＳ Ｐゴシック" panose="020B0600070205080204" pitchFamily="50" charset="-128"/>
              <a:ea typeface="ＭＳ Ｐゴシック" panose="020B0600070205080204" pitchFamily="50" charset="-128"/>
            </a:rPr>
            <a:t>1 / 4</a:t>
          </a:r>
          <a:r>
            <a:rPr kumimoji="1" lang="ja-JP" altLang="en-US" sz="1100" b="1">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円未満切捨</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　以下</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(f) </a:t>
          </a:r>
          <a:r>
            <a:rPr kumimoji="1" lang="ja-JP" altLang="en-US" sz="1100" b="1">
              <a:latin typeface="ＭＳ Ｐゴシック" panose="020B0600070205080204" pitchFamily="50" charset="-128"/>
              <a:ea typeface="ＭＳ Ｐゴシック" panose="020B0600070205080204" pitchFamily="50" charset="-128"/>
            </a:rPr>
            <a:t>補助金交付申請額合計　は 上記</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赤文字</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の上限補助額　以下</a:t>
          </a:r>
          <a:endParaRPr kumimoji="1" lang="en-US" altLang="ja-JP" sz="1100" b="1">
            <a:latin typeface="ＭＳ Ｐゴシック" panose="020B0600070205080204" pitchFamily="50" charset="-128"/>
            <a:ea typeface="ＭＳ Ｐゴシック" panose="020B0600070205080204" pitchFamily="50" charset="-128"/>
          </a:endParaRPr>
        </a:p>
        <a:p>
          <a:pPr algn="l"/>
          <a:endParaRPr kumimoji="1" lang="en-US" altLang="ja-JP" sz="1100" b="1">
            <a:latin typeface="ＭＳ Ｐゴシック" panose="020B0600070205080204" pitchFamily="50" charset="-128"/>
            <a:ea typeface="ＭＳ Ｐゴシック" panose="020B0600070205080204" pitchFamily="50" charset="-128"/>
          </a:endParaRPr>
        </a:p>
        <a:p>
          <a:pPr algn="l"/>
          <a:endParaRPr kumimoji="1" lang="en-US" altLang="ja-JP" sz="1100" b="1">
            <a:latin typeface="ＭＳ Ｐゴシック" panose="020B0600070205080204" pitchFamily="50" charset="-128"/>
            <a:ea typeface="ＭＳ Ｐゴシック" panose="020B0600070205080204" pitchFamily="50" charset="-128"/>
          </a:endParaRPr>
        </a:p>
        <a:p>
          <a:pPr algn="l"/>
          <a:endParaRPr kumimoji="1" lang="en-US" altLang="ja-JP" sz="1100" b="1">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43"/>
  <sheetViews>
    <sheetView showGridLines="0" tabSelected="1" view="pageBreakPreview" zoomScale="115" zoomScaleNormal="115" zoomScaleSheetLayoutView="115" workbookViewId="0">
      <selection activeCell="V5" sqref="V5:AJ5"/>
    </sheetView>
  </sheetViews>
  <sheetFormatPr defaultColWidth="0" defaultRowHeight="13.2" x14ac:dyDescent="0.2"/>
  <cols>
    <col min="1" max="26" width="2.44140625" customWidth="1"/>
    <col min="27" max="30" width="2.6640625" customWidth="1"/>
    <col min="31" max="35" width="2.44140625" customWidth="1"/>
    <col min="36" max="37" width="3.33203125" customWidth="1"/>
    <col min="38" max="38" width="1.109375" customWidth="1"/>
    <col min="39" max="39" width="15.33203125" customWidth="1"/>
    <col min="40" max="40" width="11.33203125" customWidth="1"/>
    <col min="41" max="41" width="18.6640625" customWidth="1"/>
    <col min="42" max="42" width="15.33203125" customWidth="1"/>
    <col min="43" max="43" width="4.6640625" customWidth="1"/>
    <col min="44" max="44" width="15.33203125" customWidth="1"/>
    <col min="45" max="45" width="1.6640625" customWidth="1"/>
    <col min="46" max="52" width="2.3320312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30" t="s">
        <v>0</v>
      </c>
      <c r="AJ1" s="2" t="s">
        <v>1</v>
      </c>
    </row>
    <row r="2" spans="1:111" ht="19.2" customHeight="1" x14ac:dyDescent="0.2">
      <c r="A2" s="2"/>
    </row>
    <row r="3" spans="1:111" ht="19.5" customHeight="1" x14ac:dyDescent="0.2">
      <c r="Q3" s="3" t="s">
        <v>2</v>
      </c>
    </row>
    <row r="4" spans="1:111" ht="19.5" customHeight="1" x14ac:dyDescent="0.2">
      <c r="A4" s="3"/>
      <c r="AM4" s="220" t="s">
        <v>146</v>
      </c>
      <c r="AN4" s="221"/>
      <c r="AO4" s="222"/>
      <c r="AP4" s="222"/>
      <c r="AQ4" s="222"/>
      <c r="AR4" s="222"/>
      <c r="AS4" s="222"/>
    </row>
    <row r="5" spans="1:111" ht="19.5" customHeight="1" thickBot="1" x14ac:dyDescent="0.25">
      <c r="G5" s="4"/>
      <c r="S5" s="200" t="s">
        <v>3</v>
      </c>
      <c r="T5" s="200"/>
      <c r="U5" s="200"/>
      <c r="V5" s="201"/>
      <c r="W5" s="201"/>
      <c r="X5" s="201"/>
      <c r="Y5" s="201"/>
      <c r="Z5" s="201"/>
      <c r="AA5" s="201"/>
      <c r="AB5" s="201"/>
      <c r="AC5" s="201"/>
      <c r="AD5" s="201"/>
      <c r="AE5" s="201"/>
      <c r="AF5" s="201"/>
      <c r="AG5" s="201"/>
      <c r="AH5" s="201"/>
      <c r="AI5" s="201"/>
      <c r="AJ5" s="201"/>
      <c r="AM5" s="220" t="s">
        <v>147</v>
      </c>
      <c r="AN5" s="221"/>
      <c r="AO5" s="222"/>
      <c r="AP5" s="222"/>
      <c r="AQ5" s="222"/>
      <c r="AR5" s="222"/>
      <c r="AS5" s="222"/>
    </row>
    <row r="6" spans="1:111" ht="19.5" customHeight="1" thickBot="1" x14ac:dyDescent="0.25">
      <c r="A6" s="5"/>
      <c r="AM6" s="233" t="s">
        <v>4</v>
      </c>
      <c r="AN6" s="234"/>
      <c r="AO6" s="138"/>
      <c r="AP6" s="235" t="s">
        <v>5</v>
      </c>
      <c r="AQ6" s="229"/>
      <c r="AR6" s="229"/>
      <c r="AS6" s="229"/>
      <c r="AT6" s="229"/>
      <c r="AU6" s="229"/>
      <c r="AV6" s="229"/>
      <c r="AW6" s="229"/>
    </row>
    <row r="7" spans="1:111" ht="16.350000000000001" customHeight="1" x14ac:dyDescent="0.2">
      <c r="A7" s="6" t="s">
        <v>6</v>
      </c>
      <c r="AP7" s="135" t="s">
        <v>7</v>
      </c>
    </row>
    <row r="8" spans="1:111" ht="19.2" customHeight="1" x14ac:dyDescent="0.2">
      <c r="AJ8" s="7" t="s">
        <v>8</v>
      </c>
      <c r="AL8" s="131"/>
      <c r="AM8" s="133" t="s">
        <v>9</v>
      </c>
      <c r="AN8" s="223" t="str">
        <f>ExpenseCategoryList!E41</f>
        <v>×(補助上限額（通常は200万円・ｲﾝﾎﾞｲｽ特例は250万円まで）を入力してください。)</v>
      </c>
      <c r="AO8" s="223"/>
      <c r="AP8" s="223"/>
      <c r="AQ8" s="223"/>
      <c r="AR8" s="223"/>
      <c r="AS8" s="223"/>
    </row>
    <row r="9" spans="1:111" ht="16.350000000000001" customHeight="1" x14ac:dyDescent="0.2">
      <c r="A9" s="202" t="s">
        <v>10</v>
      </c>
      <c r="B9" s="203"/>
      <c r="C9" s="203"/>
      <c r="D9" s="203"/>
      <c r="E9" s="203"/>
      <c r="F9" s="204"/>
      <c r="G9" s="208" t="s">
        <v>11</v>
      </c>
      <c r="H9" s="209"/>
      <c r="I9" s="209"/>
      <c r="J9" s="209"/>
      <c r="K9" s="209"/>
      <c r="L9" s="209"/>
      <c r="M9" s="209"/>
      <c r="N9" s="209"/>
      <c r="O9" s="209"/>
      <c r="P9" s="209"/>
      <c r="Q9" s="209"/>
      <c r="R9" s="209"/>
      <c r="S9" s="209"/>
      <c r="T9" s="209"/>
      <c r="U9" s="209"/>
      <c r="V9" s="208" t="s">
        <v>12</v>
      </c>
      <c r="W9" s="209"/>
      <c r="X9" s="209"/>
      <c r="Y9" s="209"/>
      <c r="Z9" s="209"/>
      <c r="AA9" s="209"/>
      <c r="AB9" s="209"/>
      <c r="AC9" s="209"/>
      <c r="AD9" s="212"/>
      <c r="AE9" s="214" t="s">
        <v>13</v>
      </c>
      <c r="AF9" s="215"/>
      <c r="AG9" s="215"/>
      <c r="AH9" s="215"/>
      <c r="AI9" s="215"/>
      <c r="AJ9" s="216"/>
      <c r="AK9" s="14"/>
      <c r="AL9" s="228" t="s">
        <v>14</v>
      </c>
      <c r="AM9" s="228"/>
      <c r="AN9" s="228"/>
      <c r="AO9" s="228"/>
      <c r="AP9" s="228"/>
      <c r="AQ9" s="228"/>
      <c r="AR9" s="228"/>
      <c r="AS9" s="228"/>
    </row>
    <row r="10" spans="1:111" ht="16.350000000000001" customHeight="1" x14ac:dyDescent="0.2">
      <c r="A10" s="205"/>
      <c r="B10" s="206"/>
      <c r="C10" s="206"/>
      <c r="D10" s="206"/>
      <c r="E10" s="206"/>
      <c r="F10" s="207"/>
      <c r="G10" s="210"/>
      <c r="H10" s="211"/>
      <c r="I10" s="211"/>
      <c r="J10" s="211"/>
      <c r="K10" s="211"/>
      <c r="L10" s="211"/>
      <c r="M10" s="211"/>
      <c r="N10" s="211"/>
      <c r="O10" s="211"/>
      <c r="P10" s="211"/>
      <c r="Q10" s="211"/>
      <c r="R10" s="211"/>
      <c r="S10" s="211"/>
      <c r="T10" s="211"/>
      <c r="U10" s="211"/>
      <c r="V10" s="210"/>
      <c r="W10" s="211"/>
      <c r="X10" s="211"/>
      <c r="Y10" s="211"/>
      <c r="Z10" s="211"/>
      <c r="AA10" s="211"/>
      <c r="AB10" s="211"/>
      <c r="AC10" s="211"/>
      <c r="AD10" s="213"/>
      <c r="AE10" s="217" t="s">
        <v>15</v>
      </c>
      <c r="AF10" s="218"/>
      <c r="AG10" s="218"/>
      <c r="AH10" s="218"/>
      <c r="AI10" s="218"/>
      <c r="AJ10" s="219"/>
      <c r="AK10" s="14"/>
      <c r="AL10" s="229" t="s">
        <v>16</v>
      </c>
      <c r="AM10" s="229"/>
      <c r="AN10" s="229"/>
      <c r="AO10" s="229"/>
      <c r="AP10" s="229"/>
      <c r="AQ10" s="229"/>
      <c r="AR10" s="229"/>
      <c r="AS10" s="229"/>
    </row>
    <row r="11" spans="1:111" s="12" customFormat="1" ht="25.95" customHeight="1" x14ac:dyDescent="0.2">
      <c r="A11" s="143"/>
      <c r="B11" s="144"/>
      <c r="C11" s="144"/>
      <c r="D11" s="144"/>
      <c r="E11" s="144"/>
      <c r="F11" s="145"/>
      <c r="G11" s="143"/>
      <c r="H11" s="144"/>
      <c r="I11" s="144"/>
      <c r="J11" s="144"/>
      <c r="K11" s="144"/>
      <c r="L11" s="144"/>
      <c r="M11" s="144"/>
      <c r="N11" s="144"/>
      <c r="O11" s="144"/>
      <c r="P11" s="144"/>
      <c r="Q11" s="144"/>
      <c r="R11" s="144"/>
      <c r="S11" s="144"/>
      <c r="T11" s="144"/>
      <c r="U11" s="144"/>
      <c r="V11" s="146"/>
      <c r="W11" s="147"/>
      <c r="X11" s="147"/>
      <c r="Y11" s="147"/>
      <c r="Z11" s="147"/>
      <c r="AA11" s="147"/>
      <c r="AB11" s="147"/>
      <c r="AC11" s="147"/>
      <c r="AD11" s="148"/>
      <c r="AE11" s="149"/>
      <c r="AF11" s="150"/>
      <c r="AG11" s="150"/>
      <c r="AH11" s="150"/>
      <c r="AI11" s="150"/>
      <c r="AJ11" s="151"/>
      <c r="AK11" s="22"/>
      <c r="AL11" s="230" t="s">
        <v>17</v>
      </c>
      <c r="AM11" s="230"/>
      <c r="AN11" s="230"/>
      <c r="AO11" s="230"/>
      <c r="AP11" s="230"/>
      <c r="AQ11" s="230"/>
      <c r="AR11" s="230"/>
      <c r="AS11" s="230"/>
      <c r="DD11" s="12" t="str">
        <f>IF($A11="",IF(OR($G11&lt;&gt;"",$V11&lt;&gt;"",$AE11&gt;0),"×","〇"),"〇")</f>
        <v>〇</v>
      </c>
      <c r="DE11" s="12" t="str">
        <f>IF($G11="",IF(OR($A11&lt;&gt;"",$V11&lt;&gt;"",$AE11&gt;0),"×","〇"),"〇")</f>
        <v>〇</v>
      </c>
      <c r="DF11" s="12" t="str">
        <f>IF($V11="",IF(OR($A11&lt;&gt;"",$G11&lt;&gt;"",$AE11&gt;0),"×","〇"),"〇")</f>
        <v>〇</v>
      </c>
      <c r="DG11" s="12" t="str">
        <f>IF($AE11&lt;1,IF(OR($A11&lt;&gt;"",$G11&lt;&gt;"",$V11&lt;&gt;""),"×","〇"),"〇")</f>
        <v>〇</v>
      </c>
    </row>
    <row r="12" spans="1:111" s="12" customFormat="1" ht="25.95" customHeight="1" x14ac:dyDescent="0.2">
      <c r="A12" s="143"/>
      <c r="B12" s="144"/>
      <c r="C12" s="144"/>
      <c r="D12" s="144"/>
      <c r="E12" s="144"/>
      <c r="F12" s="145"/>
      <c r="G12" s="143"/>
      <c r="H12" s="144"/>
      <c r="I12" s="144"/>
      <c r="J12" s="144"/>
      <c r="K12" s="144"/>
      <c r="L12" s="144"/>
      <c r="M12" s="144"/>
      <c r="N12" s="144"/>
      <c r="O12" s="144"/>
      <c r="P12" s="144"/>
      <c r="Q12" s="144"/>
      <c r="R12" s="144"/>
      <c r="S12" s="144"/>
      <c r="T12" s="144"/>
      <c r="U12" s="144"/>
      <c r="V12" s="146"/>
      <c r="W12" s="147"/>
      <c r="X12" s="147"/>
      <c r="Y12" s="147"/>
      <c r="Z12" s="147"/>
      <c r="AA12" s="147"/>
      <c r="AB12" s="147"/>
      <c r="AC12" s="147"/>
      <c r="AD12" s="148"/>
      <c r="AE12" s="149"/>
      <c r="AF12" s="150"/>
      <c r="AG12" s="150"/>
      <c r="AH12" s="150"/>
      <c r="AI12" s="150"/>
      <c r="AJ12" s="151"/>
      <c r="AK12" s="22"/>
      <c r="AL12" s="231" t="s">
        <v>148</v>
      </c>
      <c r="AM12" s="231"/>
      <c r="AN12" s="231"/>
      <c r="AO12" s="231"/>
      <c r="AP12" s="231"/>
      <c r="AQ12" s="231"/>
      <c r="AR12" s="231"/>
      <c r="AS12" s="231"/>
      <c r="DD12" s="12" t="str">
        <f>IF($A12="",IF(OR($G12&lt;&gt;"",$V12&lt;&gt;"",$AE12&gt;0),"×","〇"),"〇")</f>
        <v>〇</v>
      </c>
      <c r="DE12" s="12" t="str">
        <f>IF($G12="",IF(OR($A12&lt;&gt;"",$V12&lt;&gt;"",$AE12&gt;0),"×","〇"),"〇")</f>
        <v>〇</v>
      </c>
      <c r="DF12" s="12" t="str">
        <f>IF($V12="",IF(OR($A12&lt;&gt;"",$G12&lt;&gt;"",$AE12&gt;0),"×","〇"),"〇")</f>
        <v>〇</v>
      </c>
      <c r="DG12" s="12" t="str">
        <f>IF($AE12&lt;1,IF(OR($A12&lt;&gt;"",$G12&lt;&gt;"",$V12&lt;&gt;""),"×","〇"),"〇")</f>
        <v>〇</v>
      </c>
    </row>
    <row r="13" spans="1:111" s="12" customFormat="1" ht="25.95" customHeight="1" x14ac:dyDescent="0.2">
      <c r="A13" s="143"/>
      <c r="B13" s="144"/>
      <c r="C13" s="144"/>
      <c r="D13" s="144"/>
      <c r="E13" s="144"/>
      <c r="F13" s="145"/>
      <c r="G13" s="143"/>
      <c r="H13" s="144"/>
      <c r="I13" s="144"/>
      <c r="J13" s="144"/>
      <c r="K13" s="144"/>
      <c r="L13" s="144"/>
      <c r="M13" s="144"/>
      <c r="N13" s="144"/>
      <c r="O13" s="144"/>
      <c r="P13" s="144"/>
      <c r="Q13" s="144"/>
      <c r="R13" s="144"/>
      <c r="S13" s="144"/>
      <c r="T13" s="144"/>
      <c r="U13" s="144"/>
      <c r="V13" s="146"/>
      <c r="W13" s="147"/>
      <c r="X13" s="147"/>
      <c r="Y13" s="147"/>
      <c r="Z13" s="147"/>
      <c r="AA13" s="147"/>
      <c r="AB13" s="147"/>
      <c r="AC13" s="147"/>
      <c r="AD13" s="148"/>
      <c r="AE13" s="149"/>
      <c r="AF13" s="150"/>
      <c r="AG13" s="150"/>
      <c r="AH13" s="150"/>
      <c r="AI13" s="150"/>
      <c r="AJ13" s="151"/>
      <c r="AK13" s="22"/>
      <c r="AL13" s="228"/>
      <c r="AM13" s="228"/>
      <c r="AN13" s="228"/>
      <c r="AO13" s="228"/>
      <c r="AP13" s="228"/>
      <c r="AQ13" s="228"/>
      <c r="AR13" s="228"/>
      <c r="AS13" s="228"/>
      <c r="DD13" s="12" t="str">
        <f>IF($A13="",IF(OR($G13&lt;&gt;"",$V13&lt;&gt;"",$AE13&gt;0),"×","〇"),"〇")</f>
        <v>〇</v>
      </c>
      <c r="DE13" s="12" t="str">
        <f>IF($G13="",IF(OR($A13&lt;&gt;"",$V13&lt;&gt;"",$AE13&gt;0),"×","〇"),"〇")</f>
        <v>〇</v>
      </c>
      <c r="DF13" s="12" t="str">
        <f>IF($V13="",IF(OR($A13&lt;&gt;"",$G13&lt;&gt;"",$AE13&gt;0),"×","〇"),"〇")</f>
        <v>〇</v>
      </c>
      <c r="DG13" s="12" t="str">
        <f>IF($AE13&lt;1,IF(OR($A13&lt;&gt;"",$G13&lt;&gt;"",$V13&lt;&gt;""),"×","〇"),"〇")</f>
        <v>〇</v>
      </c>
    </row>
    <row r="14" spans="1:111" s="12" customFormat="1" ht="25.95" customHeight="1" x14ac:dyDescent="0.2">
      <c r="A14" s="143"/>
      <c r="B14" s="144"/>
      <c r="C14" s="144"/>
      <c r="D14" s="144"/>
      <c r="E14" s="144"/>
      <c r="F14" s="145"/>
      <c r="G14" s="143"/>
      <c r="H14" s="144"/>
      <c r="I14" s="144"/>
      <c r="J14" s="144"/>
      <c r="K14" s="144"/>
      <c r="L14" s="144"/>
      <c r="M14" s="144"/>
      <c r="N14" s="144"/>
      <c r="O14" s="144"/>
      <c r="P14" s="144"/>
      <c r="Q14" s="144"/>
      <c r="R14" s="144"/>
      <c r="S14" s="144"/>
      <c r="T14" s="144"/>
      <c r="U14" s="144"/>
      <c r="V14" s="146"/>
      <c r="W14" s="147"/>
      <c r="X14" s="147"/>
      <c r="Y14" s="147"/>
      <c r="Z14" s="147"/>
      <c r="AA14" s="147"/>
      <c r="AB14" s="147"/>
      <c r="AC14" s="147"/>
      <c r="AD14" s="148"/>
      <c r="AE14" s="149"/>
      <c r="AF14" s="150"/>
      <c r="AG14" s="150"/>
      <c r="AH14" s="150"/>
      <c r="AI14" s="150"/>
      <c r="AJ14" s="151"/>
      <c r="AK14" s="22"/>
      <c r="AL14" s="232"/>
      <c r="AM14" s="232"/>
      <c r="AN14" s="232"/>
      <c r="AO14" s="232"/>
      <c r="AP14" s="232"/>
      <c r="AQ14" s="232"/>
      <c r="AR14" s="232"/>
      <c r="AS14" s="232"/>
      <c r="DD14" s="12" t="str">
        <f>IF($A14="",IF(OR($G14&lt;&gt;"",$V14&lt;&gt;"",$AE14&gt;0),"×","〇"),"〇")</f>
        <v>〇</v>
      </c>
      <c r="DE14" s="12" t="str">
        <f>IF($G14="",IF(OR($A14&lt;&gt;"",$V14&lt;&gt;"",$AE14&gt;0),"×","〇"),"〇")</f>
        <v>〇</v>
      </c>
      <c r="DF14" s="12" t="str">
        <f>IF($V14="",IF(OR($A14&lt;&gt;"",$G14&lt;&gt;"",$AE14&gt;0),"×","〇"),"〇")</f>
        <v>〇</v>
      </c>
      <c r="DG14" s="12" t="str">
        <f>IF($AE14&lt;1,IF(OR($A14&lt;&gt;"",$G14&lt;&gt;"",$V14&lt;&gt;""),"×","〇"),"〇")</f>
        <v>〇</v>
      </c>
    </row>
    <row r="15" spans="1:111" s="12" customFormat="1" ht="25.95" customHeight="1" x14ac:dyDescent="0.2">
      <c r="A15" s="143"/>
      <c r="B15" s="144"/>
      <c r="C15" s="144"/>
      <c r="D15" s="144"/>
      <c r="E15" s="144"/>
      <c r="F15" s="145"/>
      <c r="G15" s="143"/>
      <c r="H15" s="144"/>
      <c r="I15" s="144"/>
      <c r="J15" s="144"/>
      <c r="K15" s="144"/>
      <c r="L15" s="144"/>
      <c r="M15" s="144"/>
      <c r="N15" s="144"/>
      <c r="O15" s="144"/>
      <c r="P15" s="144"/>
      <c r="Q15" s="144"/>
      <c r="R15" s="144"/>
      <c r="S15" s="144"/>
      <c r="T15" s="144"/>
      <c r="U15" s="144"/>
      <c r="V15" s="146"/>
      <c r="W15" s="147"/>
      <c r="X15" s="147"/>
      <c r="Y15" s="147"/>
      <c r="Z15" s="147"/>
      <c r="AA15" s="147"/>
      <c r="AB15" s="147"/>
      <c r="AC15" s="147"/>
      <c r="AD15" s="148"/>
      <c r="AE15" s="149"/>
      <c r="AF15" s="150"/>
      <c r="AG15" s="150"/>
      <c r="AH15" s="150"/>
      <c r="AI15" s="150"/>
      <c r="AJ15" s="151"/>
      <c r="AK15" s="22"/>
      <c r="AL15" s="28"/>
      <c r="AM15" s="28"/>
      <c r="AN15" s="28"/>
      <c r="AO15" s="28"/>
      <c r="AP15" s="28"/>
      <c r="AQ15" s="28"/>
      <c r="AR15" s="28"/>
      <c r="AS15" s="28"/>
      <c r="DD15" s="12" t="str">
        <f>IF($A15="",IF(OR($G15&lt;&gt;"",$V15&lt;&gt;"",$AE15&gt;0),"×","〇"),"〇")</f>
        <v>〇</v>
      </c>
      <c r="DE15" s="12" t="str">
        <f>IF($G15="",IF(OR($A15&lt;&gt;"",$V15&lt;&gt;"",$AE15&gt;0),"×","〇"),"〇")</f>
        <v>〇</v>
      </c>
      <c r="DF15" s="12" t="str">
        <f>IF($V15="",IF(OR($A15&lt;&gt;"",$G15&lt;&gt;"",$AE15&gt;0),"×","〇"),"〇")</f>
        <v>〇</v>
      </c>
      <c r="DG15" s="12" t="str">
        <f>IF($AE15&lt;1,IF(OR($A15&lt;&gt;"",$G15&lt;&gt;"",$V15&lt;&gt;""),"×","〇"),"〇")</f>
        <v>〇</v>
      </c>
    </row>
    <row r="16" spans="1:111" s="12" customFormat="1" ht="19.95" customHeight="1" x14ac:dyDescent="0.2">
      <c r="A16" s="158" t="s">
        <v>18</v>
      </c>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60"/>
      <c r="AE16" s="155">
        <f>ExpenseCategoryList!K$2</f>
        <v>0</v>
      </c>
      <c r="AF16" s="156"/>
      <c r="AG16" s="156"/>
      <c r="AH16" s="156"/>
      <c r="AI16" s="156"/>
      <c r="AJ16" s="157"/>
      <c r="AK16" s="14"/>
      <c r="AL16" s="23"/>
      <c r="AM16" s="24" t="s">
        <v>19</v>
      </c>
      <c r="AN16" s="87" t="s">
        <v>20</v>
      </c>
      <c r="AO16" s="87" t="s">
        <v>21</v>
      </c>
      <c r="AP16" s="28" t="s">
        <v>22</v>
      </c>
      <c r="AQ16" s="28"/>
      <c r="AR16" s="29"/>
      <c r="AS16" s="28"/>
    </row>
    <row r="17" spans="1:68" s="12" customFormat="1" ht="28.95" customHeight="1" x14ac:dyDescent="0.2">
      <c r="A17" s="193" t="s">
        <v>23</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5"/>
      <c r="AE17" s="187"/>
      <c r="AF17" s="188"/>
      <c r="AG17" s="188"/>
      <c r="AH17" s="188"/>
      <c r="AI17" s="188"/>
      <c r="AJ17" s="189"/>
      <c r="AK17" s="14"/>
      <c r="AL17" s="23"/>
      <c r="AM17" s="26" t="str">
        <f>ExpenseCategoryList!E29</f>
        <v>×</v>
      </c>
      <c r="AN17" s="105">
        <f>IF(AP17=AR17,ExpenseCategoryList!I14,"")</f>
        <v>0</v>
      </c>
      <c r="AO17" s="27" t="str">
        <f>ExpenseCategoryList!J38</f>
        <v/>
      </c>
      <c r="AP17" s="48">
        <f>ExpenseCategoryList!I29</f>
        <v>0</v>
      </c>
      <c r="AQ17" s="30" t="s">
        <v>24</v>
      </c>
      <c r="AR17" s="48">
        <f>ExpenseCategoryList!G29</f>
        <v>0</v>
      </c>
      <c r="AS17" s="28"/>
    </row>
    <row r="18" spans="1:68" s="12" customFormat="1" ht="19.95" customHeight="1" x14ac:dyDescent="0.2">
      <c r="A18" s="158" t="s">
        <v>25</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60"/>
      <c r="AE18" s="155">
        <f>ExpenseCategoryList!$Q$2</f>
        <v>0</v>
      </c>
      <c r="AF18" s="156"/>
      <c r="AG18" s="156"/>
      <c r="AH18" s="156"/>
      <c r="AI18" s="156"/>
      <c r="AJ18" s="157"/>
      <c r="AK18" s="14"/>
      <c r="AL18" s="23"/>
      <c r="AM18" s="49"/>
      <c r="AN18" s="49"/>
      <c r="AO18" s="49"/>
      <c r="AP18" s="50"/>
      <c r="AQ18" s="50"/>
      <c r="AR18" s="50"/>
      <c r="AS18" s="28"/>
    </row>
    <row r="19" spans="1:68" s="12" customFormat="1" ht="28.95" customHeight="1" x14ac:dyDescent="0.2">
      <c r="A19" s="193" t="s">
        <v>26</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5"/>
      <c r="AE19" s="190">
        <f>ExpenseCategoryList!H40</f>
        <v>0</v>
      </c>
      <c r="AF19" s="191"/>
      <c r="AG19" s="191"/>
      <c r="AH19" s="191"/>
      <c r="AI19" s="191"/>
      <c r="AJ19" s="192"/>
      <c r="AK19" s="14"/>
      <c r="AL19" s="23"/>
      <c r="AM19" s="51" t="str">
        <f>ExpenseCategoryList!E31</f>
        <v>〇</v>
      </c>
      <c r="AN19" s="105">
        <f>IF(AP17=AR17,ExpenseCategoryList!I18,"")</f>
        <v>0</v>
      </c>
      <c r="AO19" s="52" t="str">
        <f>ExpenseCategoryList!J40</f>
        <v/>
      </c>
      <c r="AP19" s="88"/>
      <c r="AQ19" s="53"/>
      <c r="AR19" s="88"/>
      <c r="AS19" s="28"/>
    </row>
    <row r="20" spans="1:68" ht="19.5" customHeight="1" x14ac:dyDescent="0.2">
      <c r="A20" s="158" t="s">
        <v>27</v>
      </c>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60"/>
      <c r="AE20" s="155">
        <f>ExpenseCategoryList!$D$2</f>
        <v>0</v>
      </c>
      <c r="AF20" s="156"/>
      <c r="AG20" s="156"/>
      <c r="AH20" s="156"/>
      <c r="AI20" s="156"/>
      <c r="AJ20" s="157"/>
      <c r="AK20" s="14"/>
      <c r="AL20" s="23"/>
      <c r="AM20" s="49"/>
      <c r="AN20" s="49"/>
      <c r="AO20" s="49"/>
      <c r="AP20" s="54"/>
      <c r="AQ20" s="54"/>
      <c r="AR20" s="54"/>
    </row>
    <row r="21" spans="1:68" ht="19.5" customHeight="1" x14ac:dyDescent="0.2">
      <c r="A21" s="152" t="s">
        <v>28</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4"/>
      <c r="AE21" s="155">
        <f>ExpenseCategoryList!J20</f>
        <v>0</v>
      </c>
      <c r="AF21" s="156"/>
      <c r="AG21" s="156"/>
      <c r="AH21" s="156"/>
      <c r="AI21" s="156"/>
      <c r="AJ21" s="157"/>
      <c r="AK21" s="104" t="str">
        <f>ExpenseCategoryList!E46</f>
        <v/>
      </c>
      <c r="AL21" s="23"/>
      <c r="AM21" s="51" t="str">
        <f>ExpenseCategoryList!E33</f>
        <v>〇</v>
      </c>
      <c r="AN21" s="105">
        <f>IF(AP17=AR17,ExpenseCategoryList!I22,"")</f>
        <v>0</v>
      </c>
      <c r="AO21" s="87" t="s">
        <v>29</v>
      </c>
      <c r="AP21" s="88"/>
      <c r="AQ21" s="55"/>
      <c r="AR21" s="88"/>
      <c r="AS21" s="29"/>
    </row>
    <row r="22" spans="1:68" ht="19.5" customHeight="1" x14ac:dyDescent="0.2">
      <c r="A22" s="199" t="s">
        <v>30</v>
      </c>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62" t="str">
        <f>ExpenseCategoryList!$R$2</f>
        <v>いいえ</v>
      </c>
      <c r="AF22" s="162"/>
      <c r="AG22" s="162"/>
      <c r="AH22" s="162"/>
      <c r="AI22" s="162"/>
      <c r="AJ22" s="162"/>
      <c r="AM22" s="51" t="str">
        <f>ExpenseCategoryList!E34</f>
        <v>×</v>
      </c>
      <c r="AN22" s="52"/>
      <c r="AO22" s="52" t="str">
        <f>ExpenseCategoryList!J42</f>
        <v/>
      </c>
      <c r="AP22" s="52"/>
      <c r="AQ22" s="52"/>
      <c r="AR22" s="52"/>
      <c r="AS22" s="25"/>
    </row>
    <row r="23" spans="1:68" ht="17.7" customHeight="1" x14ac:dyDescent="0.2">
      <c r="A23" s="161" t="s">
        <v>31</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8"/>
      <c r="AM23" s="56"/>
      <c r="AN23" s="56"/>
      <c r="AO23" s="54"/>
      <c r="AP23" s="54"/>
      <c r="AQ23" s="54"/>
      <c r="AR23" s="54"/>
    </row>
    <row r="24" spans="1:68" ht="17.7" customHeight="1" x14ac:dyDescent="0.2">
      <c r="A24" s="161" t="s">
        <v>32</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8"/>
      <c r="AM24" s="106" t="s">
        <v>33</v>
      </c>
      <c r="AN24" s="224" t="str">
        <f xml:space="preserve"> ExpenseCategoryList!E38</f>
        <v>０円</v>
      </c>
      <c r="AO24" s="225"/>
      <c r="AP24" s="120"/>
      <c r="AQ24" s="54"/>
      <c r="AR24" s="54"/>
    </row>
    <row r="25" spans="1:68" ht="17.7" customHeight="1" x14ac:dyDescent="0.2">
      <c r="A25" s="142" t="s">
        <v>34</v>
      </c>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6"/>
      <c r="AM25" s="107" t="s">
        <v>35</v>
      </c>
      <c r="AN25" s="226" t="str">
        <f xml:space="preserve"> ExpenseCategoryList!E40</f>
        <v>２／３</v>
      </c>
      <c r="AO25" s="227"/>
      <c r="AP25" s="132"/>
      <c r="AQ25" s="132"/>
      <c r="AR25" s="132"/>
      <c r="AS25" s="132"/>
      <c r="AT25" s="98"/>
      <c r="AU25" s="98"/>
      <c r="AV25" s="98"/>
      <c r="AW25" s="98"/>
      <c r="AX25" s="98"/>
      <c r="AY25" s="98"/>
      <c r="AZ25" s="98"/>
      <c r="BA25" s="98"/>
      <c r="BB25" s="98"/>
      <c r="BC25" s="98"/>
      <c r="BD25" s="98"/>
      <c r="BE25" s="98"/>
      <c r="BF25" s="98"/>
      <c r="BG25" s="98"/>
      <c r="BH25" s="98"/>
      <c r="BI25" s="98"/>
      <c r="BJ25" s="98"/>
      <c r="BK25" s="98"/>
      <c r="BL25" s="98"/>
      <c r="BM25" s="98"/>
      <c r="BN25" s="98"/>
      <c r="BO25" s="98"/>
      <c r="BP25" s="98"/>
    </row>
    <row r="26" spans="1:68" ht="17.7" customHeight="1" x14ac:dyDescent="0.2">
      <c r="A26" s="197" t="s">
        <v>36</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21"/>
      <c r="AM26" s="141" t="str">
        <f>ExpenseCategoryList!E48 &amp; ExpenseCategoryList!E49</f>
        <v/>
      </c>
      <c r="AN26" s="141"/>
      <c r="AO26" s="141"/>
      <c r="AP26" s="141"/>
      <c r="AQ26" s="141"/>
      <c r="AR26" s="141"/>
      <c r="AS26" s="141"/>
    </row>
    <row r="27" spans="1:68" ht="17.7" customHeight="1" x14ac:dyDescent="0.2">
      <c r="A27" s="197" t="s">
        <v>145</v>
      </c>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7"/>
      <c r="AM27" s="140"/>
      <c r="AN27" s="139"/>
      <c r="AO27" s="139"/>
      <c r="AP27" s="139"/>
      <c r="AQ27" s="139"/>
      <c r="AR27" s="139"/>
      <c r="AS27" s="98"/>
    </row>
    <row r="28" spans="1:68" ht="17.7" customHeight="1" x14ac:dyDescent="0.2">
      <c r="A28" s="197" t="s">
        <v>37</v>
      </c>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
      <c r="AM28" s="140"/>
      <c r="AN28" s="139"/>
      <c r="AO28" s="139"/>
      <c r="AP28" s="139"/>
      <c r="AQ28" s="139"/>
      <c r="AR28" s="139"/>
    </row>
    <row r="29" spans="1:68" ht="17.7" customHeight="1" x14ac:dyDescent="0.2">
      <c r="A29" s="198" t="s">
        <v>38</v>
      </c>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
      <c r="AM29" s="140"/>
    </row>
    <row r="30" spans="1:68" ht="17.7" customHeight="1" x14ac:dyDescent="0.2">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8"/>
      <c r="AM30" s="140"/>
    </row>
    <row r="31" spans="1:68" ht="17.7" customHeight="1" x14ac:dyDescent="0.2">
      <c r="A31" s="9" t="s">
        <v>39</v>
      </c>
      <c r="AK31" s="15"/>
      <c r="AL31" s="20"/>
      <c r="AM31" s="140"/>
    </row>
    <row r="32" spans="1:68" ht="17.7" customHeight="1" x14ac:dyDescent="0.2">
      <c r="A32" s="9" t="s">
        <v>40</v>
      </c>
      <c r="AK32" s="15"/>
      <c r="AL32" s="15"/>
      <c r="AM32" s="139"/>
    </row>
    <row r="33" spans="1:39" ht="22.95" customHeight="1" x14ac:dyDescent="0.2">
      <c r="A33" s="179" t="s">
        <v>41</v>
      </c>
      <c r="B33" s="180"/>
      <c r="C33" s="180"/>
      <c r="D33" s="180"/>
      <c r="E33" s="180"/>
      <c r="F33" s="180"/>
      <c r="G33" s="181" t="s">
        <v>42</v>
      </c>
      <c r="H33" s="182"/>
      <c r="I33" s="182"/>
      <c r="J33" s="182"/>
      <c r="K33" s="182"/>
      <c r="L33" s="183"/>
      <c r="M33" s="181" t="s">
        <v>43</v>
      </c>
      <c r="N33" s="182"/>
      <c r="O33" s="182"/>
      <c r="P33" s="182"/>
      <c r="Q33" s="183"/>
      <c r="T33" s="179" t="s">
        <v>41</v>
      </c>
      <c r="U33" s="179"/>
      <c r="V33" s="179"/>
      <c r="W33" s="179"/>
      <c r="X33" s="179"/>
      <c r="Y33" s="179"/>
      <c r="Z33" s="179"/>
      <c r="AA33" s="184" t="s">
        <v>42</v>
      </c>
      <c r="AB33" s="185"/>
      <c r="AC33" s="185"/>
      <c r="AD33" s="185"/>
      <c r="AE33" s="186"/>
      <c r="AF33" s="196" t="s">
        <v>43</v>
      </c>
      <c r="AG33" s="196"/>
      <c r="AH33" s="196"/>
      <c r="AI33" s="196"/>
      <c r="AJ33" s="196"/>
      <c r="AK33" s="15"/>
      <c r="AL33" s="15"/>
      <c r="AM33" s="139"/>
    </row>
    <row r="34" spans="1:39" ht="22.95" customHeight="1" x14ac:dyDescent="0.2">
      <c r="A34" s="163" t="s">
        <v>44</v>
      </c>
      <c r="B34" s="164"/>
      <c r="C34" s="164"/>
      <c r="D34" s="164"/>
      <c r="E34" s="164"/>
      <c r="F34" s="164"/>
      <c r="G34" s="149">
        <v>0</v>
      </c>
      <c r="H34" s="150"/>
      <c r="I34" s="150"/>
      <c r="J34" s="150"/>
      <c r="K34" s="150"/>
      <c r="L34" s="151"/>
      <c r="M34" s="168"/>
      <c r="N34" s="169"/>
      <c r="O34" s="169"/>
      <c r="P34" s="169"/>
      <c r="Q34" s="170"/>
      <c r="T34" s="163" t="s">
        <v>45</v>
      </c>
      <c r="U34" s="164"/>
      <c r="V34" s="164"/>
      <c r="W34" s="164"/>
      <c r="X34" s="164"/>
      <c r="Y34" s="164"/>
      <c r="Z34" s="164"/>
      <c r="AA34" s="172">
        <v>0</v>
      </c>
      <c r="AB34" s="173"/>
      <c r="AC34" s="173"/>
      <c r="AD34" s="173"/>
      <c r="AE34" s="174"/>
      <c r="AF34" s="178"/>
      <c r="AG34" s="178"/>
      <c r="AH34" s="178"/>
      <c r="AI34" s="178"/>
      <c r="AJ34" s="178"/>
      <c r="AK34" s="15"/>
      <c r="AL34" s="15"/>
      <c r="AM34" s="139"/>
    </row>
    <row r="35" spans="1:39" ht="36" customHeight="1" x14ac:dyDescent="0.2">
      <c r="A35" s="163" t="s">
        <v>46</v>
      </c>
      <c r="B35" s="164"/>
      <c r="C35" s="164"/>
      <c r="D35" s="164"/>
      <c r="E35" s="164"/>
      <c r="F35" s="164"/>
      <c r="G35" s="165">
        <f>AA34+AA35+AA36</f>
        <v>0</v>
      </c>
      <c r="H35" s="166"/>
      <c r="I35" s="166"/>
      <c r="J35" s="166"/>
      <c r="K35" s="166"/>
      <c r="L35" s="167"/>
      <c r="M35" s="168"/>
      <c r="N35" s="169"/>
      <c r="O35" s="169"/>
      <c r="P35" s="169"/>
      <c r="Q35" s="170"/>
      <c r="T35" s="163" t="s">
        <v>47</v>
      </c>
      <c r="U35" s="164"/>
      <c r="V35" s="164"/>
      <c r="W35" s="164"/>
      <c r="X35" s="164"/>
      <c r="Y35" s="164"/>
      <c r="Z35" s="164"/>
      <c r="AA35" s="172">
        <v>0</v>
      </c>
      <c r="AB35" s="173"/>
      <c r="AC35" s="173"/>
      <c r="AD35" s="173"/>
      <c r="AE35" s="174"/>
      <c r="AF35" s="171"/>
      <c r="AG35" s="171"/>
      <c r="AH35" s="171"/>
      <c r="AI35" s="171"/>
      <c r="AJ35" s="171"/>
      <c r="AL35" s="15"/>
      <c r="AM35" s="139"/>
    </row>
    <row r="36" spans="1:39" ht="25.95" customHeight="1" x14ac:dyDescent="0.2">
      <c r="A36" s="163" t="s">
        <v>48</v>
      </c>
      <c r="B36" s="164"/>
      <c r="C36" s="164"/>
      <c r="D36" s="164"/>
      <c r="E36" s="164"/>
      <c r="F36" s="164"/>
      <c r="G36" s="149">
        <v>0</v>
      </c>
      <c r="H36" s="150"/>
      <c r="I36" s="150"/>
      <c r="J36" s="150"/>
      <c r="K36" s="150"/>
      <c r="L36" s="151"/>
      <c r="M36" s="171"/>
      <c r="N36" s="171"/>
      <c r="O36" s="171"/>
      <c r="P36" s="171"/>
      <c r="Q36" s="171"/>
      <c r="T36" s="163" t="s">
        <v>49</v>
      </c>
      <c r="U36" s="164"/>
      <c r="V36" s="164"/>
      <c r="W36" s="164"/>
      <c r="X36" s="164"/>
      <c r="Y36" s="164"/>
      <c r="Z36" s="164"/>
      <c r="AA36" s="172">
        <v>0</v>
      </c>
      <c r="AB36" s="173"/>
      <c r="AC36" s="173"/>
      <c r="AD36" s="173"/>
      <c r="AE36" s="174"/>
      <c r="AF36" s="171"/>
      <c r="AG36" s="171"/>
      <c r="AH36" s="171"/>
      <c r="AI36" s="171"/>
      <c r="AJ36" s="171"/>
      <c r="AL36" s="15"/>
      <c r="AM36" s="139"/>
    </row>
    <row r="37" spans="1:39" ht="22.95" customHeight="1" x14ac:dyDescent="0.2">
      <c r="A37" s="163" t="s">
        <v>50</v>
      </c>
      <c r="B37" s="164"/>
      <c r="C37" s="164"/>
      <c r="D37" s="164"/>
      <c r="E37" s="164"/>
      <c r="F37" s="164"/>
      <c r="G37" s="149">
        <v>0</v>
      </c>
      <c r="H37" s="150"/>
      <c r="I37" s="150"/>
      <c r="J37" s="150"/>
      <c r="K37" s="150"/>
      <c r="L37" s="151"/>
      <c r="M37" s="175"/>
      <c r="N37" s="176"/>
      <c r="O37" s="176"/>
      <c r="P37" s="176"/>
      <c r="Q37" s="177"/>
      <c r="AJ37" s="126"/>
      <c r="AL37" s="15"/>
      <c r="AM37" s="24" t="s">
        <v>19</v>
      </c>
    </row>
    <row r="38" spans="1:39" ht="25.95" customHeight="1" x14ac:dyDescent="0.2">
      <c r="A38" s="163" t="s">
        <v>51</v>
      </c>
      <c r="B38" s="164"/>
      <c r="C38" s="164"/>
      <c r="D38" s="164"/>
      <c r="E38" s="164"/>
      <c r="F38" s="164"/>
      <c r="G38" s="165">
        <f>G34+G35+G36+G37</f>
        <v>0</v>
      </c>
      <c r="H38" s="166"/>
      <c r="I38" s="166"/>
      <c r="J38" s="166"/>
      <c r="K38" s="166"/>
      <c r="L38" s="167"/>
      <c r="M38" s="168"/>
      <c r="N38" s="169"/>
      <c r="O38" s="169"/>
      <c r="P38" s="169"/>
      <c r="Q38" s="170"/>
      <c r="AL38" s="15"/>
      <c r="AM38" s="51" t="str">
        <f>ExpenseCategoryList!D57</f>
        <v>〇</v>
      </c>
    </row>
    <row r="39" spans="1:39" ht="19.5" customHeight="1" x14ac:dyDescent="0.2">
      <c r="A39" s="8" t="s">
        <v>52</v>
      </c>
      <c r="AL39" s="15"/>
    </row>
    <row r="40" spans="1:39" ht="19.5" customHeight="1" x14ac:dyDescent="0.2">
      <c r="A40" s="8" t="s">
        <v>53</v>
      </c>
    </row>
    <row r="41" spans="1:39" ht="19.5" customHeight="1" x14ac:dyDescent="0.2">
      <c r="A41" s="8" t="s">
        <v>54</v>
      </c>
      <c r="AL41" s="122"/>
    </row>
    <row r="42" spans="1:39" ht="19.5" customHeight="1" x14ac:dyDescent="0.2">
      <c r="A42" s="10" t="s">
        <v>55</v>
      </c>
    </row>
    <row r="43" spans="1:39" ht="19.5" customHeight="1" x14ac:dyDescent="0.2"/>
  </sheetData>
  <sheetProtection sheet="1" formatRows="0" insertRows="0" deleteRows="0" selectLockedCells="1"/>
  <dataConsolidate/>
  <mergeCells count="93">
    <mergeCell ref="AM5:AS5"/>
    <mergeCell ref="AM4:AS4"/>
    <mergeCell ref="AN8:AS8"/>
    <mergeCell ref="AN24:AO24"/>
    <mergeCell ref="AN25:AO25"/>
    <mergeCell ref="AL9:AS9"/>
    <mergeCell ref="AL10:AS10"/>
    <mergeCell ref="AL11:AS11"/>
    <mergeCell ref="AL12:AS12"/>
    <mergeCell ref="AL13:AS13"/>
    <mergeCell ref="AL14:AS14"/>
    <mergeCell ref="AM6:AN6"/>
    <mergeCell ref="AP6:AW6"/>
    <mergeCell ref="V12:AD12"/>
    <mergeCell ref="AE12:AJ12"/>
    <mergeCell ref="A14:F14"/>
    <mergeCell ref="A13:F13"/>
    <mergeCell ref="G13:U13"/>
    <mergeCell ref="G14:U14"/>
    <mergeCell ref="V13:AD13"/>
    <mergeCell ref="V14:AD14"/>
    <mergeCell ref="A12:F12"/>
    <mergeCell ref="G12:U12"/>
    <mergeCell ref="A29:AK29"/>
    <mergeCell ref="A26:AK26"/>
    <mergeCell ref="A27:AK27"/>
    <mergeCell ref="S5:U5"/>
    <mergeCell ref="V5:AJ5"/>
    <mergeCell ref="A9:F10"/>
    <mergeCell ref="G9:U10"/>
    <mergeCell ref="V9:AD10"/>
    <mergeCell ref="AE9:AJ9"/>
    <mergeCell ref="AE10:AJ10"/>
    <mergeCell ref="AE13:AJ13"/>
    <mergeCell ref="AE14:AJ14"/>
    <mergeCell ref="A11:F11"/>
    <mergeCell ref="G11:U11"/>
    <mergeCell ref="V11:AD11"/>
    <mergeCell ref="AE11:AJ11"/>
    <mergeCell ref="M33:Q33"/>
    <mergeCell ref="T33:Z33"/>
    <mergeCell ref="AA33:AE33"/>
    <mergeCell ref="M34:Q34"/>
    <mergeCell ref="AE16:AJ16"/>
    <mergeCell ref="AE17:AJ17"/>
    <mergeCell ref="AE18:AJ18"/>
    <mergeCell ref="AE19:AJ19"/>
    <mergeCell ref="A16:AD16"/>
    <mergeCell ref="A18:AD18"/>
    <mergeCell ref="A19:AD19"/>
    <mergeCell ref="A17:AD17"/>
    <mergeCell ref="AF33:AJ33"/>
    <mergeCell ref="A28:AK28"/>
    <mergeCell ref="A30:AK30"/>
    <mergeCell ref="A22:AD22"/>
    <mergeCell ref="T34:Z34"/>
    <mergeCell ref="A34:F34"/>
    <mergeCell ref="A24:AK24"/>
    <mergeCell ref="A37:F37"/>
    <mergeCell ref="G37:L37"/>
    <mergeCell ref="M37:Q37"/>
    <mergeCell ref="G34:L34"/>
    <mergeCell ref="A36:F36"/>
    <mergeCell ref="G36:L36"/>
    <mergeCell ref="M36:Q36"/>
    <mergeCell ref="T36:Z36"/>
    <mergeCell ref="AA36:AE36"/>
    <mergeCell ref="AA34:AE34"/>
    <mergeCell ref="AF34:AJ34"/>
    <mergeCell ref="A33:F33"/>
    <mergeCell ref="G33:L33"/>
    <mergeCell ref="A38:F38"/>
    <mergeCell ref="G38:L38"/>
    <mergeCell ref="M38:Q38"/>
    <mergeCell ref="AF36:AJ36"/>
    <mergeCell ref="A35:F35"/>
    <mergeCell ref="G35:L35"/>
    <mergeCell ref="M35:Q35"/>
    <mergeCell ref="T35:Z35"/>
    <mergeCell ref="AA35:AE35"/>
    <mergeCell ref="AF35:AJ35"/>
    <mergeCell ref="AM26:AS26"/>
    <mergeCell ref="A25:AK25"/>
    <mergeCell ref="A15:F15"/>
    <mergeCell ref="G15:U15"/>
    <mergeCell ref="V15:AD15"/>
    <mergeCell ref="AE15:AJ15"/>
    <mergeCell ref="A21:AD21"/>
    <mergeCell ref="AE21:AJ21"/>
    <mergeCell ref="A20:AD20"/>
    <mergeCell ref="AE20:AJ20"/>
    <mergeCell ref="A23:AK23"/>
    <mergeCell ref="AE22:AJ22"/>
  </mergeCells>
  <phoneticPr fontId="10"/>
  <conditionalFormatting sqref="A11:A19">
    <cfRule type="expression" dxfId="21" priority="11">
      <formula>$DD11="×"</formula>
    </cfRule>
  </conditionalFormatting>
  <conditionalFormatting sqref="G11:G15">
    <cfRule type="expression" dxfId="20" priority="10">
      <formula>$DE11="×"</formula>
    </cfRule>
  </conditionalFormatting>
  <conditionalFormatting sqref="G36">
    <cfRule type="expression" dxfId="19" priority="86">
      <formula>OR(AE20&lt;&gt;$G$38,$G$36="")</formula>
    </cfRule>
  </conditionalFormatting>
  <conditionalFormatting sqref="M36">
    <cfRule type="expression" dxfId="18" priority="12">
      <formula>AND($G$36&gt;0,$M$36="")</formula>
    </cfRule>
  </conditionalFormatting>
  <conditionalFormatting sqref="M37">
    <cfRule type="expression" dxfId="17" priority="14">
      <formula>AND($G$37&gt;0,$M$37="")</formula>
    </cfRule>
  </conditionalFormatting>
  <conditionalFormatting sqref="V11:V15">
    <cfRule type="expression" dxfId="16" priority="8">
      <formula>$DF11="×"</formula>
    </cfRule>
  </conditionalFormatting>
  <conditionalFormatting sqref="V5:AJ5">
    <cfRule type="expression" dxfId="15" priority="68">
      <formula>$V$5=""</formula>
    </cfRule>
  </conditionalFormatting>
  <conditionalFormatting sqref="AA34">
    <cfRule type="expression" dxfId="14" priority="101">
      <formula>OR($AE$21&lt;&gt;$G$35,$AA$34="")</formula>
    </cfRule>
  </conditionalFormatting>
  <conditionalFormatting sqref="AA35">
    <cfRule type="expression" dxfId="13" priority="82">
      <formula>OR($AE$21&lt;&gt;$G$35,$AA$35="")</formula>
    </cfRule>
  </conditionalFormatting>
  <conditionalFormatting sqref="AA36">
    <cfRule type="expression" dxfId="12" priority="81">
      <formula>OR($AE$21&lt;&gt;$G$35,$AA$36="")</formula>
    </cfRule>
  </conditionalFormatting>
  <conditionalFormatting sqref="AE10:AJ10">
    <cfRule type="expression" dxfId="11" priority="67">
      <formula>AND($AE$10&lt;&gt;"（税込）", $AE$10&lt;&gt;"（税抜）")</formula>
    </cfRule>
  </conditionalFormatting>
  <conditionalFormatting sqref="AE11:AJ15">
    <cfRule type="expression" dxfId="10" priority="7">
      <formula>$DG11="×"</formula>
    </cfRule>
  </conditionalFormatting>
  <conditionalFormatting sqref="AE17:AJ17">
    <cfRule type="expression" dxfId="9" priority="27">
      <formula>$AM$17="×"</formula>
    </cfRule>
  </conditionalFormatting>
  <conditionalFormatting sqref="AE19:AJ19">
    <cfRule type="expression" dxfId="8" priority="26">
      <formula>$AM$19="×"</formula>
    </cfRule>
  </conditionalFormatting>
  <conditionalFormatting sqref="AE21:AJ21">
    <cfRule type="expression" dxfId="7" priority="25">
      <formula>$AM$21="×"</formula>
    </cfRule>
  </conditionalFormatting>
  <conditionalFormatting sqref="AE22:AJ22">
    <cfRule type="expression" dxfId="6" priority="23">
      <formula>$AE$22="いいえ"</formula>
    </cfRule>
  </conditionalFormatting>
  <conditionalFormatting sqref="AF35">
    <cfRule type="expression" dxfId="5" priority="80">
      <formula>AND($AA$35&gt;0,$AF$35="")</formula>
    </cfRule>
  </conditionalFormatting>
  <conditionalFormatting sqref="AF36">
    <cfRule type="expression" dxfId="4" priority="79">
      <formula>AND($AA$36&gt;0,$AF$36="")</formula>
    </cfRule>
  </conditionalFormatting>
  <conditionalFormatting sqref="AM26">
    <cfRule type="expression" dxfId="3" priority="100">
      <formula>$DD26="×"</formula>
    </cfRule>
  </conditionalFormatting>
  <conditionalFormatting sqref="G34">
    <cfRule type="expression" dxfId="2" priority="248">
      <formula>OR(AE20&lt;&gt;G38,$G$34="")</formula>
    </cfRule>
  </conditionalFormatting>
  <conditionalFormatting sqref="G37">
    <cfRule type="expression" dxfId="1" priority="249">
      <formula>OR(AE20&lt;&gt;G38,$G$37="")</formula>
    </cfRule>
  </conditionalFormatting>
  <dataValidations count="6">
    <dataValidation type="list" allowBlank="1" showInputMessage="1" sqref="AE10:AJ10" xr:uid="{00000000-0002-0000-0000-000000000000}">
      <formula1>"　,（税抜）,（税込）"</formula1>
    </dataValidation>
    <dataValidation type="textLength" allowBlank="1" showInputMessage="1" showErrorMessage="1" sqref="G11:G15 V11:V15" xr:uid="{00000000-0002-0000-0000-000002000000}">
      <formula1>0</formula1>
      <formula2>100</formula2>
    </dataValidation>
    <dataValidation type="whole" operator="greaterThanOrEqual" allowBlank="1" showInputMessage="1" showErrorMessage="1" sqref="G36:L37 AA35:AE36 G34:L34 AE11:AE19" xr:uid="{00000000-0002-0000-0000-000003000000}">
      <formula1>0</formula1>
    </dataValidation>
    <dataValidation allowBlank="1" showInputMessage="1" showErrorMessage="1" promptTitle="自動判定されます" prompt="計算式が入力してありますので自動判定されます" sqref="AM17:AO17 AN22:AR22 AM21:AM22 AM19:AO19 AN21 AM38" xr:uid="{00000000-0002-0000-0000-000004000000}"/>
    <dataValidation type="whole" imeMode="disabled" operator="greaterThanOrEqual" allowBlank="1" showInputMessage="1" showErrorMessage="1" sqref="AA34:AE34" xr:uid="{00000000-0002-0000-0000-000005000000}">
      <formula1>0</formula1>
    </dataValidation>
    <dataValidation type="whole" errorStyle="warning" imeMode="disabled" allowBlank="1" showInputMessage="1" showErrorMessage="1" errorTitle="補助上限額入力エラー" error="補助上限額は、通常：200万円・インボイス特例：250万円までを入力してください。" sqref="AO6" xr:uid="{A0A660BB-B856-47B8-89F4-7A31408FE34F}">
      <formula1>1</formula1>
      <formula2>2500000</formula2>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9" id="{2BF7CF69-1045-4B13-9266-C3132386E04F}">
            <xm:f>AND(A11="⑨設備処分費",ExpenseCategoryList!$U$2="×")</xm:f>
            <x14:dxf>
              <fill>
                <patternFill>
                  <bgColor rgb="FFFF0000"/>
                </patternFill>
              </fill>
            </x14:dxf>
          </x14:cfRule>
          <xm:sqref>AE11:AE15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ExpenseCategoryList!$B$2:$B$9</xm:f>
          </x14:formula1>
          <xm:sqref>A11:F15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topLeftCell="A25" workbookViewId="0">
      <selection activeCell="E49" sqref="E49"/>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6640625" customWidth="1"/>
    <col min="11" max="11" width="18" customWidth="1"/>
    <col min="12" max="12" width="19.3320312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47" customFormat="1" ht="53.1" customHeight="1" x14ac:dyDescent="0.2">
      <c r="A1" s="21" t="s">
        <v>56</v>
      </c>
      <c r="B1" s="21" t="s">
        <v>57</v>
      </c>
      <c r="C1" s="21" t="s">
        <v>58</v>
      </c>
      <c r="D1" s="21" t="s">
        <v>59</v>
      </c>
      <c r="E1" s="124" t="s">
        <v>60</v>
      </c>
      <c r="F1" s="21" t="s">
        <v>61</v>
      </c>
      <c r="G1" s="21" t="s">
        <v>62</v>
      </c>
      <c r="H1" s="45" t="s">
        <v>63</v>
      </c>
      <c r="I1" s="21" t="s">
        <v>64</v>
      </c>
      <c r="J1" s="21" t="s">
        <v>65</v>
      </c>
      <c r="K1" s="21" t="s">
        <v>66</v>
      </c>
      <c r="L1" s="21" t="s">
        <v>67</v>
      </c>
      <c r="M1" s="21" t="s">
        <v>68</v>
      </c>
      <c r="N1" s="21" t="s">
        <v>69</v>
      </c>
      <c r="O1" s="21" t="s">
        <v>70</v>
      </c>
      <c r="P1" s="21" t="s">
        <v>71</v>
      </c>
      <c r="Q1" s="21" t="s">
        <v>72</v>
      </c>
      <c r="R1" s="45" t="s">
        <v>73</v>
      </c>
      <c r="S1" s="21" t="s">
        <v>74</v>
      </c>
      <c r="T1" s="46" t="s">
        <v>75</v>
      </c>
      <c r="U1" s="21" t="s">
        <v>76</v>
      </c>
      <c r="V1" s="124" t="s">
        <v>77</v>
      </c>
      <c r="W1" s="124" t="s">
        <v>78</v>
      </c>
      <c r="X1" s="21" t="s">
        <v>79</v>
      </c>
      <c r="Y1" s="21" t="s">
        <v>80</v>
      </c>
    </row>
    <row r="2" spans="1:25" x14ac:dyDescent="0.2">
      <c r="A2" s="1">
        <v>1</v>
      </c>
      <c r="B2" s="1" t="s">
        <v>81</v>
      </c>
      <c r="C2" s="1">
        <v>1</v>
      </c>
      <c r="D2" s="1">
        <f>SUM(補助事業計画書②!AE16+補助事業計画書②!AE18)</f>
        <v>0</v>
      </c>
      <c r="E2" s="137">
        <f>補助事業計画書②!AO6</f>
        <v>0</v>
      </c>
      <c r="F2" s="1">
        <f>ROUNDDOWN(補助事業計画書②!AE20*2/3,0)</f>
        <v>0</v>
      </c>
      <c r="G2" s="1">
        <f>IF(F2&gt;E2,E2,F2)</f>
        <v>0</v>
      </c>
      <c r="H2" s="59">
        <f>G33</f>
        <v>0</v>
      </c>
      <c r="I2" s="1">
        <f>ROUNDDOWN(補助事業計画書②!AE16*2/3,0)</f>
        <v>0</v>
      </c>
      <c r="J2" s="1">
        <f>H2-O2</f>
        <v>0</v>
      </c>
      <c r="K2" s="43">
        <f>SUMIF(補助事業計画書②!A11:A15,"&lt;&gt;③ウェブサイト関連費",補助事業計画書②!AE11:AE15)</f>
        <v>0</v>
      </c>
      <c r="L2" s="1">
        <f>ROUNDDOWN(補助事業計画書②!AE18*2/3,0)</f>
        <v>0</v>
      </c>
      <c r="M2" s="1">
        <f>ROUNDDOWN(H2/4,0)</f>
        <v>0</v>
      </c>
      <c r="N2" s="1">
        <f>IF(M2&gt;500000,500000,M2)</f>
        <v>0</v>
      </c>
      <c r="O2" s="1">
        <f>IF(N2&gt;L2,L2,N2)</f>
        <v>0</v>
      </c>
      <c r="P2" s="11" t="str">
        <f>IF(L2&lt;=N2,"○","×")</f>
        <v>○</v>
      </c>
      <c r="Q2" s="43">
        <f>SUMIF(補助事業計画書②!A11:A15,"③ウェブサイト関連費",補助事業計画書②!AE11:AE15)</f>
        <v>0</v>
      </c>
      <c r="R2" s="58" t="str">
        <f>IF(補助事業計画書②!AE17="","いいえ",IF(補助事業計画書②!AE17=0,"いいえ",IF(補助事業計画書②!AE21&lt;補助事業計画書②!AE19*4,"いいえ","はい")))</f>
        <v>いいえ</v>
      </c>
      <c r="S2" s="1">
        <f>ROUNDDOWN(補助事業計画書②!AE20/2,0)</f>
        <v>0</v>
      </c>
      <c r="T2" s="1">
        <f>SUMIF(補助事業計画書②!A:A,"⑨設備処分費",補助事業計画書②!AE:AE)</f>
        <v>0</v>
      </c>
      <c r="U2" s="11" t="str">
        <f>IF(T2&lt;=S2,"○","×")</f>
        <v>○</v>
      </c>
      <c r="V2" s="123" t="str">
        <f>"○"</f>
        <v>○</v>
      </c>
      <c r="W2" s="123" t="str">
        <f>"○"</f>
        <v>○</v>
      </c>
      <c r="X2" s="11" t="str">
        <f>"○"</f>
        <v>○</v>
      </c>
      <c r="Y2" s="11" t="str">
        <f>IF(AND(V2="○",W2="○",X2="○"),"○","×")</f>
        <v>○</v>
      </c>
    </row>
    <row r="3" spans="1:25" x14ac:dyDescent="0.2">
      <c r="A3" s="1">
        <v>2</v>
      </c>
      <c r="B3" s="1" t="s">
        <v>82</v>
      </c>
      <c r="C3" s="1">
        <v>1</v>
      </c>
      <c r="G3" t="s">
        <v>83</v>
      </c>
      <c r="I3" t="s">
        <v>84</v>
      </c>
      <c r="J3" t="s">
        <v>85</v>
      </c>
      <c r="K3" t="s">
        <v>86</v>
      </c>
      <c r="L3" t="s">
        <v>87</v>
      </c>
      <c r="M3" t="s">
        <v>88</v>
      </c>
      <c r="V3" s="57"/>
      <c r="W3" s="57"/>
      <c r="X3" s="57"/>
      <c r="Y3" s="57"/>
    </row>
    <row r="4" spans="1:25" x14ac:dyDescent="0.2">
      <c r="A4" s="1">
        <v>3</v>
      </c>
      <c r="B4" s="1" t="s">
        <v>89</v>
      </c>
      <c r="C4" s="1">
        <v>1</v>
      </c>
      <c r="U4" s="13"/>
    </row>
    <row r="5" spans="1:25" x14ac:dyDescent="0.2">
      <c r="A5" s="1">
        <v>4</v>
      </c>
      <c r="B5" s="1" t="s">
        <v>90</v>
      </c>
      <c r="C5" s="62">
        <v>1</v>
      </c>
      <c r="D5" s="63"/>
      <c r="E5" s="64"/>
      <c r="F5" s="64"/>
      <c r="G5" s="64"/>
      <c r="H5" s="64"/>
      <c r="I5" s="64"/>
      <c r="J5" s="64"/>
      <c r="K5" s="64"/>
      <c r="L5" s="64"/>
      <c r="M5" s="64"/>
      <c r="N5" s="64"/>
      <c r="O5" s="64"/>
      <c r="P5" s="64"/>
      <c r="Q5" s="65"/>
      <c r="U5" s="13"/>
    </row>
    <row r="6" spans="1:25" x14ac:dyDescent="0.2">
      <c r="A6" s="1">
        <v>5</v>
      </c>
      <c r="B6" s="1" t="s">
        <v>91</v>
      </c>
      <c r="C6" s="62">
        <v>1</v>
      </c>
      <c r="D6" s="82" t="s">
        <v>92</v>
      </c>
      <c r="E6" s="81"/>
      <c r="G6" s="67"/>
      <c r="H6" s="67"/>
      <c r="I6" s="67"/>
      <c r="J6" s="31"/>
      <c r="K6" s="31"/>
      <c r="Q6" s="68"/>
    </row>
    <row r="7" spans="1:25" x14ac:dyDescent="0.2">
      <c r="A7" s="1">
        <v>6</v>
      </c>
      <c r="B7" s="1" t="s">
        <v>93</v>
      </c>
      <c r="C7" s="62">
        <v>1</v>
      </c>
      <c r="D7" s="66"/>
      <c r="E7" s="31"/>
      <c r="F7" s="31"/>
      <c r="G7" s="67"/>
      <c r="H7" s="67"/>
      <c r="I7" s="31"/>
      <c r="J7" s="31"/>
      <c r="K7" s="31"/>
      <c r="L7" s="31" t="s">
        <v>94</v>
      </c>
      <c r="M7" s="31"/>
      <c r="N7" s="31" t="s">
        <v>94</v>
      </c>
      <c r="O7" s="31"/>
      <c r="P7" s="31"/>
      <c r="Q7" s="68"/>
    </row>
    <row r="8" spans="1:25" x14ac:dyDescent="0.2">
      <c r="A8" s="1">
        <v>7</v>
      </c>
      <c r="B8" s="1" t="s">
        <v>95</v>
      </c>
      <c r="C8" s="62">
        <v>1</v>
      </c>
      <c r="D8" s="66"/>
      <c r="E8" s="31" t="s">
        <v>96</v>
      </c>
      <c r="F8" s="32"/>
      <c r="G8" s="67" t="s">
        <v>97</v>
      </c>
      <c r="H8" s="67" t="str">
        <f>"2/3"</f>
        <v>2/3</v>
      </c>
      <c r="I8" s="31"/>
      <c r="J8" s="31"/>
      <c r="K8" s="31"/>
      <c r="L8" s="31" t="s">
        <v>98</v>
      </c>
      <c r="M8" s="31"/>
      <c r="N8" s="31" t="s">
        <v>99</v>
      </c>
      <c r="O8" s="31"/>
      <c r="P8" s="31"/>
      <c r="Q8" s="68"/>
    </row>
    <row r="9" spans="1:25" x14ac:dyDescent="0.2">
      <c r="A9" s="1">
        <v>8</v>
      </c>
      <c r="B9" s="1" t="s">
        <v>100</v>
      </c>
      <c r="C9" s="62">
        <v>1</v>
      </c>
      <c r="D9" s="66"/>
      <c r="E9" s="31"/>
      <c r="F9" s="31"/>
      <c r="G9" s="67" t="s">
        <v>101</v>
      </c>
      <c r="H9" s="69" t="str">
        <f xml:space="preserve">  "(1)×補助率 " &amp; H8 &amp;"(※)以内(円未満切捨て)"</f>
        <v>(1)×補助率 2/3(※)以内(円未満切捨て)</v>
      </c>
      <c r="I9" s="31"/>
      <c r="J9" s="31"/>
      <c r="K9" s="31"/>
      <c r="L9" s="31"/>
      <c r="M9" s="31"/>
      <c r="N9" s="31"/>
      <c r="O9" s="31"/>
      <c r="P9" s="31"/>
      <c r="Q9" s="68"/>
    </row>
    <row r="10" spans="1:25" x14ac:dyDescent="0.2">
      <c r="A10" s="126"/>
      <c r="B10" s="126"/>
      <c r="C10" s="126"/>
      <c r="D10" s="66"/>
      <c r="E10" s="31"/>
      <c r="F10" s="31"/>
      <c r="G10" s="67" t="s">
        <v>101</v>
      </c>
      <c r="H10" s="70" t="str">
        <f>"((6)の1/4を上限(最大50万円))、(c)×補助率 " &amp; H8 &amp; " (※)以内(円未満切捨て)"</f>
        <v>((6)の1/4を上限(最大50万円))、(c)×補助率 2/3 (※)以内(円未満切捨て)</v>
      </c>
      <c r="I10" s="67"/>
      <c r="J10" s="31"/>
      <c r="K10" s="31"/>
      <c r="L10" s="31"/>
      <c r="M10" s="31"/>
      <c r="N10" s="31" t="s">
        <v>102</v>
      </c>
      <c r="O10" s="31"/>
      <c r="P10" s="31" t="s">
        <v>103</v>
      </c>
      <c r="Q10" s="68"/>
    </row>
    <row r="11" spans="1:25" ht="13.2" customHeight="1" x14ac:dyDescent="0.2">
      <c r="D11" s="66"/>
      <c r="E11" s="239" t="s">
        <v>104</v>
      </c>
      <c r="F11" s="33" t="s">
        <v>105</v>
      </c>
      <c r="G11" s="90" t="str">
        <f>"a*2/3"</f>
        <v>a*2/3</v>
      </c>
      <c r="H11" s="39" t="str">
        <f>"(" &amp; "a*2/3" &amp; ") /3"</f>
        <v>(a*2/3) /3</v>
      </c>
      <c r="I11" s="34" t="s">
        <v>106</v>
      </c>
      <c r="J11" s="31"/>
      <c r="K11" s="31"/>
      <c r="L11" s="34" t="s">
        <v>107</v>
      </c>
      <c r="M11" s="31"/>
      <c r="N11" s="34" t="s">
        <v>107</v>
      </c>
      <c r="O11" s="244" t="s">
        <v>24</v>
      </c>
      <c r="P11" s="34" t="s">
        <v>107</v>
      </c>
      <c r="Q11" s="68"/>
    </row>
    <row r="12" spans="1:25" x14ac:dyDescent="0.2">
      <c r="D12" s="66">
        <v>12</v>
      </c>
      <c r="E12" s="239"/>
      <c r="F12" s="236">
        <f>K2</f>
        <v>0</v>
      </c>
      <c r="G12" s="37">
        <f>ROUNDDOWN(F12*2/3,0)</f>
        <v>0</v>
      </c>
      <c r="H12" s="36">
        <f>ROUNDDOWN(G12/3,0)</f>
        <v>0</v>
      </c>
      <c r="I12" s="36">
        <f>G12</f>
        <v>0</v>
      </c>
      <c r="J12" s="71"/>
      <c r="K12" s="71"/>
      <c r="L12" s="36">
        <f>IF(I20&lt;=G20,I12,"")</f>
        <v>0</v>
      </c>
      <c r="M12" s="31"/>
      <c r="N12" s="36" t="str">
        <f>IF(I20&lt;=G20,"",IF(I12&gt;G20,G20,I12))</f>
        <v/>
      </c>
      <c r="O12" s="244"/>
      <c r="P12" s="36" t="str">
        <f>IF(I20&lt;=G20,"",G20-P16)</f>
        <v/>
      </c>
      <c r="Q12" s="68"/>
    </row>
    <row r="13" spans="1:25" x14ac:dyDescent="0.2">
      <c r="D13" s="66">
        <v>13</v>
      </c>
      <c r="E13" s="239"/>
      <c r="F13" s="236"/>
      <c r="G13" s="96"/>
      <c r="H13" s="94">
        <f>ROUNDDOWN(G12/3,3)</f>
        <v>0</v>
      </c>
      <c r="I13" s="36"/>
      <c r="J13" s="71"/>
      <c r="K13" s="71"/>
      <c r="L13" s="36"/>
      <c r="M13" s="31"/>
      <c r="N13" s="36"/>
      <c r="O13" s="244"/>
      <c r="P13" s="36"/>
      <c r="Q13" s="68"/>
    </row>
    <row r="14" spans="1:25" x14ac:dyDescent="0.2">
      <c r="D14" s="66">
        <v>14</v>
      </c>
      <c r="E14" s="239"/>
      <c r="F14" s="236"/>
      <c r="G14" s="96">
        <f>ROUNDDOWN(F12*2/3,3) - G12</f>
        <v>0</v>
      </c>
      <c r="H14" s="94">
        <f>ROUNDDOWN(G12/3,3) - H12</f>
        <v>0</v>
      </c>
      <c r="I14" s="94">
        <f>G14</f>
        <v>0</v>
      </c>
      <c r="J14" s="71"/>
      <c r="K14" s="71"/>
      <c r="L14" s="36"/>
      <c r="M14" s="31"/>
      <c r="N14" s="36"/>
      <c r="O14" s="244"/>
      <c r="P14" s="36"/>
      <c r="Q14" s="68"/>
    </row>
    <row r="15" spans="1:25" ht="28.2" customHeight="1" x14ac:dyDescent="0.2">
      <c r="D15" s="66">
        <v>15</v>
      </c>
      <c r="E15" s="237" t="s">
        <v>108</v>
      </c>
      <c r="F15" s="38" t="s">
        <v>109</v>
      </c>
      <c r="G15" s="35" t="str">
        <f>"c*2/3"</f>
        <v>c*2/3</v>
      </c>
      <c r="H15" s="39" t="str">
        <f>"a*2/9"</f>
        <v>a*2/9</v>
      </c>
      <c r="I15" s="129" t="s">
        <v>110</v>
      </c>
      <c r="J15" s="39" t="s">
        <v>111</v>
      </c>
      <c r="K15" s="31"/>
      <c r="L15" s="39" t="s">
        <v>112</v>
      </c>
      <c r="M15" s="31"/>
      <c r="N15" s="39" t="s">
        <v>112</v>
      </c>
      <c r="O15" s="244"/>
      <c r="P15" s="39" t="s">
        <v>112</v>
      </c>
      <c r="Q15" s="68"/>
    </row>
    <row r="16" spans="1:25" x14ac:dyDescent="0.2">
      <c r="D16" s="66">
        <v>16</v>
      </c>
      <c r="E16" s="238"/>
      <c r="F16" s="236">
        <f>Q2</f>
        <v>0</v>
      </c>
      <c r="G16" s="37">
        <f>ROUNDDOWN(F16*2/3,0)</f>
        <v>0</v>
      </c>
      <c r="H16" s="102">
        <f>ROUNDDOWN(F12*2/9,0)</f>
        <v>0</v>
      </c>
      <c r="I16" s="36">
        <f>IF(J16&lt;500000,J16,500000)</f>
        <v>0</v>
      </c>
      <c r="J16" s="36">
        <f>IF(IF(G16&gt;H12,H12,G16)&gt;H20,H20,IF(G16&gt;H12,H12,G16))</f>
        <v>0</v>
      </c>
      <c r="K16" s="71"/>
      <c r="L16" s="36">
        <f>IF(I20&lt;=G20,I16,"")</f>
        <v>0</v>
      </c>
      <c r="M16" t="str">
        <f>IF(L16="","",IF(L16*4&gt;L20,"×","〇"))</f>
        <v>〇</v>
      </c>
      <c r="N16" s="36" t="str">
        <f>IF(I20&lt;=G20,"",G20-N12)</f>
        <v/>
      </c>
      <c r="O16" s="244"/>
      <c r="P16" s="36" t="str">
        <f>IF(I20&lt;=G20,"",IF(ROUNDDOWN(G20/4,0)&gt;I16,I16,ROUNDDOWN(G20/4,0)))</f>
        <v/>
      </c>
      <c r="Q16" s="68"/>
    </row>
    <row r="17" spans="4:17" x14ac:dyDescent="0.2">
      <c r="D17" s="66">
        <v>17</v>
      </c>
      <c r="E17" s="238"/>
      <c r="F17" s="236"/>
      <c r="G17" s="96">
        <f>ROUNDDOWN(F16*2/3,3)</f>
        <v>0</v>
      </c>
      <c r="H17" s="103">
        <f>ROUNDDOWN(F12*2/9,3)</f>
        <v>0</v>
      </c>
      <c r="I17" s="94">
        <f>IF(J16&lt;500000,J17,500000)</f>
        <v>0</v>
      </c>
      <c r="J17" s="94">
        <f>IF(IF(G17&gt;H13,H13,G17)&gt;H21,H21,IF(G17&gt;H13,H13,G17))</f>
        <v>0</v>
      </c>
      <c r="K17" s="71"/>
      <c r="L17" s="36"/>
      <c r="N17" s="36"/>
      <c r="O17" s="244"/>
      <c r="P17" s="36"/>
      <c r="Q17" s="68"/>
    </row>
    <row r="18" spans="4:17" x14ac:dyDescent="0.2">
      <c r="D18" s="66">
        <v>18</v>
      </c>
      <c r="E18" s="238"/>
      <c r="F18" s="236"/>
      <c r="G18" s="96">
        <f>ROUNDDOWN(F16*2/3,3)-G16</f>
        <v>0</v>
      </c>
      <c r="H18" s="103">
        <f>ROUNDDOWN(F12*2/9,3) - H16</f>
        <v>0</v>
      </c>
      <c r="I18" s="94">
        <f>IF(J16&lt;500000,J18,0)</f>
        <v>0</v>
      </c>
      <c r="J18" s="94">
        <f>IF(IF(G17&gt;H13,H13,G17)&gt;H21,H22,IF(G17&gt;H13,H14,G18))</f>
        <v>0</v>
      </c>
      <c r="K18" s="71"/>
      <c r="L18" s="36"/>
      <c r="N18" s="36"/>
      <c r="O18" s="244"/>
      <c r="P18" s="36"/>
      <c r="Q18" s="68"/>
    </row>
    <row r="19" spans="4:17" x14ac:dyDescent="0.2">
      <c r="D19" s="66">
        <v>19</v>
      </c>
      <c r="E19" s="31"/>
      <c r="F19" s="31"/>
      <c r="G19" s="91" t="s">
        <v>113</v>
      </c>
      <c r="H19" s="39" t="s">
        <v>114</v>
      </c>
      <c r="I19" s="92" t="s">
        <v>115</v>
      </c>
      <c r="J19" s="128" t="s">
        <v>116</v>
      </c>
      <c r="K19" s="31"/>
      <c r="L19" s="40" t="s">
        <v>116</v>
      </c>
      <c r="M19" s="31"/>
      <c r="N19" s="40" t="s">
        <v>116</v>
      </c>
      <c r="O19" s="244"/>
      <c r="P19" s="40" t="s">
        <v>116</v>
      </c>
      <c r="Q19" s="68"/>
    </row>
    <row r="20" spans="4:17" x14ac:dyDescent="0.2">
      <c r="D20" s="66">
        <v>20</v>
      </c>
      <c r="E20" s="31"/>
      <c r="F20" s="31"/>
      <c r="G20" s="236">
        <f>E2</f>
        <v>0</v>
      </c>
      <c r="H20" s="41">
        <f>ROUNDDOWN(G20/4,0)</f>
        <v>0</v>
      </c>
      <c r="I20" s="93">
        <f>I12+I16</f>
        <v>0</v>
      </c>
      <c r="J20" s="101">
        <f>IF(G20&gt;I20+J22,I20+J22,G20)</f>
        <v>0</v>
      </c>
      <c r="K20" s="42"/>
      <c r="L20" s="36">
        <f>IF(I20&lt;=G20,I20,"")</f>
        <v>0</v>
      </c>
      <c r="M20" s="31"/>
      <c r="N20" s="36" t="str">
        <f>IF(I20&lt;=G20,"",N12+N16)</f>
        <v/>
      </c>
      <c r="O20" s="244"/>
      <c r="P20" s="36" t="str">
        <f>IF(I20&lt;=G20,"",P12+P16)</f>
        <v/>
      </c>
      <c r="Q20" s="68"/>
    </row>
    <row r="21" spans="4:17" x14ac:dyDescent="0.2">
      <c r="D21" s="66">
        <v>21</v>
      </c>
      <c r="E21" s="31"/>
      <c r="F21" s="31"/>
      <c r="G21" s="236"/>
      <c r="H21" s="95">
        <f>ROUNDDOWN(G20/4,3)</f>
        <v>0</v>
      </c>
      <c r="I21" s="119"/>
      <c r="J21" s="85"/>
      <c r="K21" s="42"/>
      <c r="L21" s="67"/>
      <c r="M21" s="31"/>
      <c r="N21" s="67"/>
      <c r="O21" s="89"/>
      <c r="P21" s="67"/>
      <c r="Q21" s="68"/>
    </row>
    <row r="22" spans="4:17" x14ac:dyDescent="0.2">
      <c r="D22" s="66">
        <v>22</v>
      </c>
      <c r="E22" s="31"/>
      <c r="F22" s="31"/>
      <c r="G22" s="236"/>
      <c r="H22" s="95">
        <f>ROUNDDOWN(G20/4,3) - H20</f>
        <v>0</v>
      </c>
      <c r="I22" s="97">
        <f>I14+I18</f>
        <v>0</v>
      </c>
      <c r="J22" s="127">
        <f>IF(I20&lt;G20,IF(I22&gt;=1,1,0),0)</f>
        <v>0</v>
      </c>
      <c r="K22" s="42" t="s">
        <v>117</v>
      </c>
      <c r="L22" s="67"/>
      <c r="M22" s="31"/>
      <c r="N22" s="67"/>
      <c r="O22" s="89"/>
      <c r="P22" s="67"/>
      <c r="Q22" s="68"/>
    </row>
    <row r="23" spans="4:17" x14ac:dyDescent="0.2">
      <c r="D23" s="66">
        <v>23</v>
      </c>
      <c r="E23" s="73"/>
      <c r="F23" s="73"/>
      <c r="G23" s="74"/>
      <c r="H23" s="74"/>
      <c r="I23" s="74"/>
      <c r="J23" s="73"/>
      <c r="K23" s="73"/>
      <c r="L23" s="73"/>
      <c r="M23" s="73"/>
      <c r="N23" s="73"/>
      <c r="O23" s="73"/>
      <c r="P23" s="73"/>
      <c r="Q23" s="75"/>
    </row>
    <row r="24" spans="4:17" x14ac:dyDescent="0.2">
      <c r="D24" s="63"/>
      <c r="E24" s="76"/>
      <c r="F24" s="76"/>
      <c r="G24" s="77"/>
      <c r="H24" s="77"/>
      <c r="I24" s="77"/>
      <c r="J24" s="76"/>
      <c r="K24" s="78"/>
      <c r="L24" s="31"/>
      <c r="M24" s="31"/>
      <c r="N24" s="31"/>
      <c r="O24" s="31"/>
      <c r="P24" s="31"/>
    </row>
    <row r="25" spans="4:17" x14ac:dyDescent="0.2">
      <c r="D25" s="82" t="s">
        <v>118</v>
      </c>
      <c r="F25" s="31"/>
      <c r="G25" s="31"/>
      <c r="H25" s="67"/>
      <c r="I25" s="67"/>
      <c r="J25" s="67"/>
      <c r="K25" s="83"/>
      <c r="L25" s="31"/>
      <c r="M25" s="31"/>
      <c r="N25" s="31"/>
      <c r="O25" s="31"/>
      <c r="P25" s="31"/>
      <c r="Q25" s="31"/>
    </row>
    <row r="26" spans="4:17" x14ac:dyDescent="0.2">
      <c r="D26" s="82"/>
      <c r="F26" s="31"/>
      <c r="G26" s="31"/>
      <c r="H26" s="67"/>
      <c r="I26" s="67"/>
      <c r="J26" s="67"/>
      <c r="K26" s="83"/>
      <c r="L26" s="31"/>
      <c r="M26" s="31"/>
      <c r="N26" s="31"/>
      <c r="O26" s="31"/>
      <c r="P26" s="31"/>
      <c r="Q26" s="31"/>
    </row>
    <row r="27" spans="4:17" x14ac:dyDescent="0.2">
      <c r="D27" s="66"/>
      <c r="E27" s="24" t="s">
        <v>19</v>
      </c>
      <c r="F27" s="31"/>
      <c r="G27" s="31" t="s">
        <v>102</v>
      </c>
      <c r="H27" s="31"/>
      <c r="I27" s="31" t="s">
        <v>103</v>
      </c>
      <c r="J27" s="67"/>
      <c r="K27" s="83"/>
      <c r="L27" s="31"/>
      <c r="M27" s="31"/>
      <c r="N27" s="31"/>
      <c r="O27" s="31"/>
      <c r="P27" s="31"/>
      <c r="Q27" s="31"/>
    </row>
    <row r="28" spans="4:17" x14ac:dyDescent="0.2">
      <c r="D28" s="66"/>
      <c r="E28" s="34" t="s">
        <v>107</v>
      </c>
      <c r="F28" s="31"/>
      <c r="G28" s="34" t="s">
        <v>107</v>
      </c>
      <c r="H28" s="244" t="s">
        <v>24</v>
      </c>
      <c r="I28" s="34" t="s">
        <v>107</v>
      </c>
      <c r="J28" s="67"/>
      <c r="K28" s="83"/>
      <c r="L28" s="31"/>
      <c r="M28" s="31"/>
      <c r="N28" s="31"/>
      <c r="O28" s="31"/>
      <c r="P28" s="31"/>
      <c r="Q28" s="31"/>
    </row>
    <row r="29" spans="4:17" ht="16.2" x14ac:dyDescent="0.2">
      <c r="D29" s="66">
        <v>29</v>
      </c>
      <c r="E29" s="44" t="str">
        <f>IF(補助事業計画書②!AE17=0,"×",IF(補助事業計画書②!AE17&lt;I29,"×",IF(補助事業計画書②!AE17&gt;G29,"×","〇")))</f>
        <v>×</v>
      </c>
      <c r="F29">
        <v>29</v>
      </c>
      <c r="G29" s="36">
        <f>IF(I20&lt;=G20,I12,IF(I12&gt;G20,G20,I12))</f>
        <v>0</v>
      </c>
      <c r="H29" s="244"/>
      <c r="I29" s="36">
        <f>IF(I20&lt;=G20,I12,G20-P16)</f>
        <v>0</v>
      </c>
      <c r="J29" s="67"/>
      <c r="K29" s="83"/>
      <c r="L29" s="31"/>
      <c r="M29" s="31"/>
      <c r="N29" s="31"/>
      <c r="O29" s="31"/>
      <c r="P29" s="31"/>
      <c r="Q29" s="31"/>
    </row>
    <row r="30" spans="4:17" x14ac:dyDescent="0.2">
      <c r="D30" s="66"/>
      <c r="E30" s="39" t="s">
        <v>112</v>
      </c>
      <c r="G30" s="39" t="s">
        <v>112</v>
      </c>
      <c r="H30" s="244"/>
      <c r="I30" s="39" t="s">
        <v>112</v>
      </c>
      <c r="K30" s="68"/>
    </row>
    <row r="31" spans="4:17" ht="16.2" x14ac:dyDescent="0.2">
      <c r="D31" s="66">
        <v>30</v>
      </c>
      <c r="E31" s="44" t="str">
        <f>IF(補助事業計画書②!AE19&gt;I31,"×",IF(補助事業計画書②!AE19&lt;G31,"×","〇"))</f>
        <v>〇</v>
      </c>
      <c r="F31">
        <v>30</v>
      </c>
      <c r="G31" s="36">
        <f>IF(I20&lt;=G20,I16,G20-N12)</f>
        <v>0</v>
      </c>
      <c r="H31" s="244"/>
      <c r="I31" s="36">
        <f>IF(I20&lt;=G20,I16,IF(ROUNDDOWN(G20/4,0)&gt;I16,I16,ROUNDDOWN(G20/4,0)))</f>
        <v>0</v>
      </c>
      <c r="K31" s="68"/>
    </row>
    <row r="32" spans="4:17" x14ac:dyDescent="0.2">
      <c r="D32" s="66"/>
      <c r="E32" s="40" t="s">
        <v>116</v>
      </c>
      <c r="G32" s="40" t="s">
        <v>116</v>
      </c>
      <c r="H32" s="244"/>
      <c r="I32" s="40" t="s">
        <v>116</v>
      </c>
      <c r="K32" s="68"/>
    </row>
    <row r="33" spans="4:11" ht="16.2" x14ac:dyDescent="0.2">
      <c r="D33" s="66">
        <v>33</v>
      </c>
      <c r="E33" s="44" t="s">
        <v>119</v>
      </c>
      <c r="F33">
        <v>33</v>
      </c>
      <c r="G33" s="36">
        <f>IF(I20&lt;=G20,I20,N12+N16)</f>
        <v>0</v>
      </c>
      <c r="H33" s="244"/>
      <c r="I33" s="36">
        <f>IF(I20&lt;=G20,I20,I29+I31)</f>
        <v>0</v>
      </c>
      <c r="K33" s="68"/>
    </row>
    <row r="34" spans="4:11" ht="16.2" x14ac:dyDescent="0.2">
      <c r="D34" s="79" t="s">
        <v>73</v>
      </c>
      <c r="E34" s="44" t="str">
        <f>IF(補助事業計画書②!AE17="","×",IF(補助事業計画書②!AE17=0,"×",IF(補助事業計画書②!AE21&lt;補助事業計画書②!AE19*4,"×","〇")))</f>
        <v>×</v>
      </c>
      <c r="K34" s="68"/>
    </row>
    <row r="35" spans="4:11" x14ac:dyDescent="0.2">
      <c r="D35" s="66"/>
      <c r="K35" s="68"/>
    </row>
    <row r="36" spans="4:11" x14ac:dyDescent="0.2">
      <c r="D36" s="66"/>
      <c r="G36" s="1" t="s">
        <v>120</v>
      </c>
      <c r="H36" s="1"/>
      <c r="I36" s="242" t="s">
        <v>21</v>
      </c>
      <c r="J36" s="243"/>
      <c r="K36" s="68"/>
    </row>
    <row r="37" spans="4:11" ht="13.5" customHeight="1" x14ac:dyDescent="0.2">
      <c r="D37" s="125" t="s">
        <v>121</v>
      </c>
      <c r="E37" s="136">
        <f>E2</f>
        <v>0</v>
      </c>
      <c r="F37" s="86" t="s">
        <v>122</v>
      </c>
      <c r="G37" s="1" t="s">
        <v>123</v>
      </c>
      <c r="H37" s="60">
        <f>K2</f>
        <v>0</v>
      </c>
      <c r="I37" s="240" t="s">
        <v>124</v>
      </c>
      <c r="J37" s="241"/>
      <c r="K37" s="68"/>
    </row>
    <row r="38" spans="4:11" x14ac:dyDescent="0.2">
      <c r="D38" s="66" t="s">
        <v>125</v>
      </c>
      <c r="E38" s="99" t="str">
        <f>IF(V2="×","",DBCS(FIXED(E37,0)) &amp; "円")</f>
        <v>０円</v>
      </c>
      <c r="F38" s="86" t="s">
        <v>126</v>
      </c>
      <c r="G38" s="1" t="s">
        <v>127</v>
      </c>
      <c r="H38" s="36">
        <f>補助事業計画書②!$AE$17</f>
        <v>0</v>
      </c>
      <c r="I38" s="84">
        <f>IF(AND(H37=0,H38=0),0,IF(OR(H37=0,H37=""),"",ROUNDDOWN(H38*100/H37,2)))</f>
        <v>0</v>
      </c>
      <c r="J38" s="1" t="str">
        <f>IF(補助事業計画書②!AE17="","",IF(I38="","",TEXT(I38,"##0.00")&amp;"%"))</f>
        <v/>
      </c>
      <c r="K38" s="68"/>
    </row>
    <row r="39" spans="4:11" x14ac:dyDescent="0.2">
      <c r="D39" s="66" t="s">
        <v>128</v>
      </c>
      <c r="E39" s="67" t="str">
        <f>H8</f>
        <v>2/3</v>
      </c>
      <c r="F39" s="86" t="s">
        <v>129</v>
      </c>
      <c r="G39" s="1" t="s">
        <v>130</v>
      </c>
      <c r="H39" s="60">
        <f>Q2</f>
        <v>0</v>
      </c>
      <c r="I39" s="240" t="s">
        <v>131</v>
      </c>
      <c r="J39" s="241"/>
      <c r="K39" s="68"/>
    </row>
    <row r="40" spans="4:11" x14ac:dyDescent="0.2">
      <c r="D40" s="66" t="s">
        <v>125</v>
      </c>
      <c r="E40" s="99" t="str">
        <f>IF(V2="×","",DBCS(E39) )</f>
        <v>２／３</v>
      </c>
      <c r="F40" s="86" t="s">
        <v>132</v>
      </c>
      <c r="G40" s="1" t="s">
        <v>133</v>
      </c>
      <c r="H40" s="85">
        <f>H42-H38</f>
        <v>0</v>
      </c>
      <c r="I40" s="84" t="str">
        <f>IF(H41=0,"",IF(AND(H39=0,H40=0),0,IF(OR(H39=0,H39=""),"",ROUNDDOWN(H40*100/H39,2))))</f>
        <v/>
      </c>
      <c r="J40" s="1" t="str">
        <f>IF(補助事業計画書②!AE17="","",IF(I40="","",TEXT(I40,"##0.00")&amp;"%"))</f>
        <v/>
      </c>
      <c r="K40" s="68"/>
    </row>
    <row r="41" spans="4:11" x14ac:dyDescent="0.2">
      <c r="D41" s="134" t="s">
        <v>134</v>
      </c>
      <c r="E41" t="str">
        <f>IF(AND(補助事業計画書②!AO6&gt;=1,補助事業計画書②!AO6&lt;=2500000),"○","×(補助上限額（通常は200万円・ｲﾝﾎﾞｲｽ特例は250万円まで）を入力してください。)")</f>
        <v>×(補助上限額（通常は200万円・ｲﾝﾎﾞｲｽ特例は250万円まで）を入力してください。)</v>
      </c>
      <c r="F41" s="86" t="s">
        <v>135</v>
      </c>
      <c r="G41" s="61" t="s">
        <v>136</v>
      </c>
      <c r="H41" s="60">
        <f>D2</f>
        <v>0</v>
      </c>
      <c r="I41" s="240" t="s">
        <v>137</v>
      </c>
      <c r="J41" s="241"/>
      <c r="K41" s="68"/>
    </row>
    <row r="42" spans="4:11" x14ac:dyDescent="0.2">
      <c r="D42" s="66"/>
      <c r="F42" s="86" t="s">
        <v>138</v>
      </c>
      <c r="G42" s="1" t="s">
        <v>139</v>
      </c>
      <c r="H42" s="60">
        <f>H2</f>
        <v>0</v>
      </c>
      <c r="I42" s="84" t="str">
        <f>IF(H41=0,"",IF(H40=0,0,IF(OR(H42=0,H42="",H39=0,H39=""),"",ROUNDDOWN(H40*100/H42,2))))</f>
        <v/>
      </c>
      <c r="J42" s="1" t="str">
        <f>IF(補助事業計画書②!AE17="","",IF(I42="","",TEXT(I42,"##0.00") &amp; "%"))</f>
        <v/>
      </c>
      <c r="K42" s="68"/>
    </row>
    <row r="43" spans="4:11" x14ac:dyDescent="0.2">
      <c r="D43" s="72"/>
      <c r="E43" s="80"/>
      <c r="F43" s="80"/>
      <c r="G43" s="80"/>
      <c r="H43" s="80"/>
      <c r="I43" s="80"/>
      <c r="J43" s="80"/>
      <c r="K43" s="75"/>
    </row>
    <row r="44" spans="4:11" x14ac:dyDescent="0.2">
      <c r="D44" s="63"/>
      <c r="E44" s="64"/>
      <c r="F44" s="64"/>
      <c r="G44" s="64"/>
      <c r="H44" s="64"/>
      <c r="I44" s="64"/>
      <c r="J44" s="64"/>
      <c r="K44" s="65"/>
    </row>
    <row r="45" spans="4:11" x14ac:dyDescent="0.2">
      <c r="D45" s="82" t="s">
        <v>140</v>
      </c>
      <c r="K45" s="68"/>
    </row>
    <row r="46" spans="4:11" x14ac:dyDescent="0.2">
      <c r="D46" s="100" t="s">
        <v>141</v>
      </c>
      <c r="E46" s="99" t="str">
        <f>IF(J22=0,"","※")</f>
        <v/>
      </c>
      <c r="K46" s="68"/>
    </row>
    <row r="47" spans="4:11" x14ac:dyDescent="0.2">
      <c r="D47" s="82"/>
      <c r="K47" s="68"/>
    </row>
    <row r="48" spans="4:11" x14ac:dyDescent="0.2">
      <c r="D48" s="66" t="s">
        <v>142</v>
      </c>
      <c r="E48" s="99" t="str">
        <f>IF(F16=0,"",IF(F12=0,"ウェブサイト関連費のみでの申請はできません",""))</f>
        <v/>
      </c>
      <c r="K48" s="68"/>
    </row>
    <row r="49" spans="4:11" x14ac:dyDescent="0.2">
      <c r="D49" s="66" t="s">
        <v>143</v>
      </c>
      <c r="E49" s="99" t="str">
        <f>IF(U2="○","","設備処分費が、(5)補助対象経費合計の1/2を超えています")</f>
        <v/>
      </c>
      <c r="K49" s="68"/>
    </row>
    <row r="50" spans="4:11" x14ac:dyDescent="0.2">
      <c r="D50" s="66"/>
      <c r="K50" s="68"/>
    </row>
    <row r="51" spans="4:11" x14ac:dyDescent="0.2">
      <c r="D51" s="66"/>
      <c r="K51" s="68"/>
    </row>
    <row r="52" spans="4:11" x14ac:dyDescent="0.2">
      <c r="D52" s="66"/>
      <c r="K52" s="68"/>
    </row>
    <row r="53" spans="4:11" x14ac:dyDescent="0.2">
      <c r="D53" s="66"/>
      <c r="K53" s="68"/>
    </row>
    <row r="54" spans="4:11" x14ac:dyDescent="0.2">
      <c r="D54" s="66"/>
      <c r="K54" s="68"/>
    </row>
    <row r="55" spans="4:11" x14ac:dyDescent="0.2">
      <c r="D55" s="109"/>
      <c r="E55" s="110"/>
      <c r="F55" s="110"/>
      <c r="G55" s="110"/>
      <c r="H55" s="110"/>
      <c r="I55" s="110"/>
      <c r="J55" s="110"/>
      <c r="K55" s="111"/>
    </row>
    <row r="56" spans="4:11" x14ac:dyDescent="0.2">
      <c r="D56" s="112" t="s">
        <v>144</v>
      </c>
      <c r="E56" s="108"/>
      <c r="F56" s="108"/>
      <c r="G56" s="108"/>
      <c r="H56" s="108"/>
      <c r="I56" s="108"/>
      <c r="J56" s="108"/>
      <c r="K56" s="113"/>
    </row>
    <row r="57" spans="4:11" x14ac:dyDescent="0.2">
      <c r="D57" s="118" t="str">
        <f>IF(補助事業計画書②!G38=補助事業計画書②!AE20,"〇","×")</f>
        <v>〇</v>
      </c>
      <c r="E57" s="108"/>
      <c r="F57" s="108"/>
      <c r="G57" s="108"/>
      <c r="H57" s="108"/>
      <c r="I57" s="108"/>
      <c r="J57" s="108"/>
      <c r="K57" s="113"/>
    </row>
    <row r="58" spans="4:11" x14ac:dyDescent="0.2">
      <c r="D58" s="114"/>
      <c r="E58" s="108"/>
      <c r="F58" s="108"/>
      <c r="G58" s="108"/>
      <c r="H58" s="108"/>
      <c r="I58" s="108"/>
      <c r="J58" s="108"/>
      <c r="K58" s="113"/>
    </row>
    <row r="59" spans="4:11" x14ac:dyDescent="0.2">
      <c r="D59" s="114"/>
      <c r="E59" s="108"/>
      <c r="F59" s="108"/>
      <c r="G59" s="108"/>
      <c r="H59" s="108"/>
      <c r="I59" s="108"/>
      <c r="J59" s="108"/>
      <c r="K59" s="113"/>
    </row>
    <row r="60" spans="4:11" x14ac:dyDescent="0.2">
      <c r="D60" s="115"/>
      <c r="E60" s="116"/>
      <c r="F60" s="116"/>
      <c r="G60" s="116"/>
      <c r="H60" s="116"/>
      <c r="I60" s="116"/>
      <c r="J60" s="116"/>
      <c r="K60" s="117"/>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disablePrompts="1"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FAAC37DCAC9543ADB4699E7A1D8DD6" ma:contentTypeVersion="10" ma:contentTypeDescription="新しいドキュメントを作成します。" ma:contentTypeScope="" ma:versionID="a18830fbf273b1a0dba9496139fa1134">
  <xsd:schema xmlns:xsd="http://www.w3.org/2001/XMLSchema" xmlns:xs="http://www.w3.org/2001/XMLSchema" xmlns:p="http://schemas.microsoft.com/office/2006/metadata/properties" xmlns:ns2="a8b78602-24d1-4f0d-93fa-1a1a0b417358" xmlns:ns3="2717a438-68c6-4ad8-b537-e1aaaf11dc46" targetNamespace="http://schemas.microsoft.com/office/2006/metadata/properties" ma:root="true" ma:fieldsID="76d248766482cd8c9ecd5ebf3ad66034" ns2:_="" ns3:_="">
    <xsd:import namespace="a8b78602-24d1-4f0d-93fa-1a1a0b417358"/>
    <xsd:import namespace="2717a438-68c6-4ad8-b537-e1aaaf11dc4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8602-24d1-4f0d-93fa-1a1a0b4173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f625189-e2f3-4bb6-aa31-2c5ff66a0e45"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17a438-68c6-4ad8-b537-e1aaaf11dc4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8aa08dc-00c5-4e20-b2b4-61d3b0b2f62e}" ma:internalName="TaxCatchAll" ma:showField="CatchAllData" ma:web="2717a438-68c6-4ad8-b537-e1aaaf11dc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b78602-24d1-4f0d-93fa-1a1a0b417358">
      <Terms xmlns="http://schemas.microsoft.com/office/infopath/2007/PartnerControls"/>
    </lcf76f155ced4ddcb4097134ff3c332f>
    <TaxCatchAll xmlns="2717a438-68c6-4ad8-b537-e1aaaf11dc46" xsi:nil="true"/>
  </documentManagement>
</p:properties>
</file>

<file path=customXml/itemProps1.xml><?xml version="1.0" encoding="utf-8"?>
<ds:datastoreItem xmlns:ds="http://schemas.openxmlformats.org/officeDocument/2006/customXml" ds:itemID="{1338746B-3020-4ACB-BE85-79D63619F7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b78602-24d1-4f0d-93fa-1a1a0b417358"/>
    <ds:schemaRef ds:uri="2717a438-68c6-4ad8-b537-e1aaaf11d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3.xml><?xml version="1.0" encoding="utf-8"?>
<ds:datastoreItem xmlns:ds="http://schemas.openxmlformats.org/officeDocument/2006/customXml" ds:itemID="{9A19378C-7740-4896-A387-D6C60868199D}">
  <ds:schemaRefs>
    <ds:schemaRef ds:uri="http://schemas.microsoft.com/office/2006/metadata/properties"/>
    <ds:schemaRef ds:uri="http://schemas.microsoft.com/office/infopath/2007/PartnerControls"/>
    <ds:schemaRef ds:uri="a8b78602-24d1-4f0d-93fa-1a1a0b417358"/>
    <ds:schemaRef ds:uri="2717a438-68c6-4ad8-b537-e1aaaf11dc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ＪＢＤ</cp:lastModifiedBy>
  <cp:revision/>
  <dcterms:created xsi:type="dcterms:W3CDTF">2020-03-24T00:10:15Z</dcterms:created>
  <dcterms:modified xsi:type="dcterms:W3CDTF">2025-05-01T06:11:21Z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0x0101000BFAAC37DCAC9543ADB4699E7A1D8DD6</vt:lpwstr>
  </property>
  <property fmtid="{D5CDD505-2E9C-101B-9397-08002B2CF9AE}" pid="3" name="MediaServiceImageTags">
    <vt:lpwstr/>
  </property>
</Properties>
</file>